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lecar_bwpb00m\Downloads\"/>
    </mc:Choice>
  </mc:AlternateContent>
  <xr:revisionPtr revIDLastSave="0" documentId="8_{66068F99-DBBB-4315-A562-FB8835C452E9}" xr6:coauthVersionLast="47" xr6:coauthVersionMax="47" xr10:uidLastSave="{00000000-0000-0000-0000-000000000000}"/>
  <bookViews>
    <workbookView xWindow="-108" yWindow="-108" windowWidth="23256" windowHeight="12456" tabRatio="761" xr2:uid="{00000000-000D-0000-FFFF-FFFF00000000}"/>
  </bookViews>
  <sheets>
    <sheet name="Parameters" sheetId="1" r:id="rId1"/>
    <sheet name="Population Estimate" sheetId="4" r:id="rId2"/>
    <sheet name="Costs" sheetId="5" r:id="rId3"/>
    <sheet name="Annual Costs" sheetId="6" r:id="rId4"/>
    <sheet name="Dashboard" sheetId="12" r:id="rId5"/>
    <sheet name="Population" sheetId="11" r:id="rId6"/>
  </sheets>
  <definedNames>
    <definedName name="msm_hiv_neg_1">Parameters!$J$26</definedName>
    <definedName name="msm_hiv_neg_10">Parameters!#REF!</definedName>
    <definedName name="msm_hiv_neg_2">Parameters!#REF!</definedName>
    <definedName name="msm_hiv_neg_3">Parameters!#REF!</definedName>
    <definedName name="msm_hiv_neg_4">Parameters!#REF!</definedName>
    <definedName name="msm_hiv_neg_5">Parameters!#REF!</definedName>
    <definedName name="msm_hiv_neg_6">Parameters!#REF!</definedName>
    <definedName name="msm_hiv_neg_7">Parameters!#REF!</definedName>
    <definedName name="msm_hiv_neg_8">Parameters!#REF!</definedName>
    <definedName name="msm_hiv_neg_9">Parameters!#REF!</definedName>
    <definedName name="msm_partn_1">Parameters!$J$24</definedName>
    <definedName name="msm_partn_10">Parameters!#REF!</definedName>
    <definedName name="msm_partn_2">Parameters!#REF!</definedName>
    <definedName name="msm_partn_3">Parameters!#REF!</definedName>
    <definedName name="msm_partn_4">Parameters!#REF!</definedName>
    <definedName name="msm_partn_5">Parameters!#REF!</definedName>
    <definedName name="msm_partn_6">Parameters!#REF!</definedName>
    <definedName name="msm_partn_7">Parameters!#REF!</definedName>
    <definedName name="msm_partn_8">Parameters!#REF!</definedName>
    <definedName name="msm_partn_9">Parameters!#REF!</definedName>
    <definedName name="msm_prep_1">Parameters!#REF!</definedName>
    <definedName name="msm_prep_10">Parameters!#REF!</definedName>
    <definedName name="msm_prep_2">Parameters!#REF!</definedName>
    <definedName name="msm_prep_3">Parameters!#REF!</definedName>
    <definedName name="msm_prep_4">Parameters!#REF!</definedName>
    <definedName name="msm_prep_5">Parameters!#REF!</definedName>
    <definedName name="msm_prep_6">Parameters!#REF!</definedName>
    <definedName name="msm_prep_7">Parameters!#REF!</definedName>
    <definedName name="msm_prep_8">Parameters!#REF!</definedName>
    <definedName name="msm_prep_9">Parameters!#REF!</definedName>
    <definedName name="msm_prop_1">Parameters!$J$23</definedName>
    <definedName name="msm_prop_10">Parameters!#REF!</definedName>
    <definedName name="msm_prop_2">Parameters!#REF!</definedName>
    <definedName name="msm_prop_3">Parameters!#REF!</definedName>
    <definedName name="msm_prop_4">Parameters!#REF!</definedName>
    <definedName name="msm_prop_5">Parameters!#REF!</definedName>
    <definedName name="msm_prop_6">Parameters!#REF!</definedName>
    <definedName name="msm_prop_7">Parameters!#REF!</definedName>
    <definedName name="msm_prop_8">Parameters!#REF!</definedName>
    <definedName name="msm_prop_9">Parameters!#REF!</definedName>
    <definedName name="msm_risk_1">Parameters!$J$25</definedName>
    <definedName name="msm_risk_10">Parameters!#REF!</definedName>
    <definedName name="msm_risk_2">Parameters!#REF!</definedName>
    <definedName name="msm_risk_3">Parameters!#REF!</definedName>
    <definedName name="msm_risk_4">Parameters!#REF!</definedName>
    <definedName name="msm_risk_5">Parameters!#REF!</definedName>
    <definedName name="msm_risk_6">Parameters!#REF!</definedName>
    <definedName name="msm_risk_7">Parameters!#REF!</definedName>
    <definedName name="msm_risk_8">Parameters!#REF!</definedName>
    <definedName name="msm_risk_9">Parameters!#REF!</definedName>
    <definedName name="_xlnm.Print_Area" localSheetId="4">Dashboard!$B$1:$R$146</definedName>
    <definedName name="region1">Parameters!$H$7</definedName>
    <definedName name="region10">Parameters!$H$16</definedName>
    <definedName name="region2">Parameters!$H$8</definedName>
    <definedName name="region3">Parameters!$H$9</definedName>
    <definedName name="region4">Parameters!$H$10</definedName>
    <definedName name="region5">Parameters!$H$11</definedName>
    <definedName name="region6">Parameters!$H$12</definedName>
    <definedName name="region7">Parameters!$H$13</definedName>
    <definedName name="region8">Parameters!$H$14</definedName>
    <definedName name="region9">Parameters!$H$15</definedName>
    <definedName name="tgw_hiv_neg_1">Parameters!$J$33</definedName>
    <definedName name="tgw_hiv_neg_10">Parameters!#REF!</definedName>
    <definedName name="tgw_hiv_neg_2">Parameters!#REF!</definedName>
    <definedName name="tgw_hiv_neg_3">Parameters!#REF!</definedName>
    <definedName name="tgw_hiv_neg_4">Parameters!#REF!</definedName>
    <definedName name="tgw_hiv_neg_5">Parameters!#REF!</definedName>
    <definedName name="tgw_hiv_neg_6">Parameters!#REF!</definedName>
    <definedName name="tgw_hiv_neg_7">Parameters!#REF!</definedName>
    <definedName name="tgw_hiv_neg_8">Parameters!#REF!</definedName>
    <definedName name="tgw_hiv_neg_9">Parameters!#REF!</definedName>
    <definedName name="tgw_partn_1">Parameters!$J$31</definedName>
    <definedName name="tgw_partn_10">Parameters!#REF!</definedName>
    <definedName name="tgw_partn_2">Parameters!#REF!</definedName>
    <definedName name="tgw_partn_3">Parameters!#REF!</definedName>
    <definedName name="tgw_partn_4">Parameters!#REF!</definedName>
    <definedName name="tgw_partn_5">Parameters!#REF!</definedName>
    <definedName name="tgw_partn_6">Parameters!#REF!</definedName>
    <definedName name="tgw_partn_7">Parameters!#REF!</definedName>
    <definedName name="tgw_partn_8">Parameters!#REF!</definedName>
    <definedName name="tgw_partn_9">Parameters!#REF!</definedName>
    <definedName name="tgw_prep_1">Parameters!#REF!</definedName>
    <definedName name="tgw_prep_10">Parameters!#REF!</definedName>
    <definedName name="tgw_prep_2">Parameters!#REF!</definedName>
    <definedName name="tgw_prep_3">Parameters!#REF!</definedName>
    <definedName name="tgw_prep_4">Parameters!#REF!</definedName>
    <definedName name="tgw_prep_5">Parameters!#REF!</definedName>
    <definedName name="tgw_prep_6">Parameters!#REF!</definedName>
    <definedName name="tgw_prep_7">Parameters!#REF!</definedName>
    <definedName name="tgw_prep_8">Parameters!#REF!</definedName>
    <definedName name="tgw_prep_9">Parameters!#REF!</definedName>
    <definedName name="tgw_prop_1">Parameters!$J$30</definedName>
    <definedName name="tgw_prop_10">Parameters!#REF!</definedName>
    <definedName name="tgw_prop_2">Parameters!#REF!</definedName>
    <definedName name="tgw_prop_3">Parameters!#REF!</definedName>
    <definedName name="tgw_prop_4">Parameters!#REF!</definedName>
    <definedName name="tgw_prop_5">Parameters!#REF!</definedName>
    <definedName name="tgw_prop_6">Parameters!#REF!</definedName>
    <definedName name="tgw_prop_7">Parameters!#REF!</definedName>
    <definedName name="tgw_prop_8">Parameters!#REF!</definedName>
    <definedName name="tgw_prop_9">Parameters!#REF!</definedName>
    <definedName name="tgw_risk_1">Parameters!$J$32</definedName>
    <definedName name="tgw_risk_10">Parameters!#REF!</definedName>
    <definedName name="tgw_risk_2">Parameters!#REF!</definedName>
    <definedName name="tgw_risk_3">Parameters!#REF!</definedName>
    <definedName name="tgw_risk_4">Parameters!#REF!</definedName>
    <definedName name="tgw_risk_5">Parameters!#REF!</definedName>
    <definedName name="tgw_risk_6">Parameters!#REF!</definedName>
    <definedName name="tgw_risk_7">Parameters!#REF!</definedName>
    <definedName name="tgw_risk_8">Parameters!#REF!</definedName>
    <definedName name="tgw_risk_9">Parameters!#REF!</definedName>
    <definedName name="work_hiv_neg_1">Parameters!$J$29</definedName>
    <definedName name="work_hiv_neg_10">Parameters!#REF!</definedName>
    <definedName name="work_hiv_neg_2">Parameters!#REF!</definedName>
    <definedName name="work_hiv_neg_3">Parameters!#REF!</definedName>
    <definedName name="work_hiv_neg_4">Parameters!#REF!</definedName>
    <definedName name="work_hiv_neg_5">Parameters!#REF!</definedName>
    <definedName name="work_hiv_neg_6">Parameters!#REF!</definedName>
    <definedName name="work_hiv_neg_7">Parameters!#REF!</definedName>
    <definedName name="work_hiv_neg_8">Parameters!#REF!</definedName>
    <definedName name="work_hiv_neg_9">Parameters!#REF!</definedName>
    <definedName name="work_prep_1">Parameters!#REF!</definedName>
    <definedName name="work_prep_10">Parameters!#REF!</definedName>
    <definedName name="work_prep_2">Parameters!#REF!</definedName>
    <definedName name="work_prep_3">Parameters!#REF!</definedName>
    <definedName name="work_prep_4">Parameters!#REF!</definedName>
    <definedName name="work_prep_5">Parameters!#REF!</definedName>
    <definedName name="work_prep_6">Parameters!#REF!</definedName>
    <definedName name="work_prep_7">Parameters!#REF!</definedName>
    <definedName name="work_prep_8">Parameters!#REF!</definedName>
    <definedName name="work_prep_9">Parameters!#REF!</definedName>
    <definedName name="work_prop_1">Parameters!$J$27</definedName>
    <definedName name="work_prop_10">Parameters!#REF!</definedName>
    <definedName name="work_prop_2">Parameters!#REF!</definedName>
    <definedName name="work_prop_3">Parameters!#REF!</definedName>
    <definedName name="work_prop_4">Parameters!#REF!</definedName>
    <definedName name="work_prop_5">Parameters!#REF!</definedName>
    <definedName name="work_prop_6">Parameters!#REF!</definedName>
    <definedName name="work_prop_7">Parameters!#REF!</definedName>
    <definedName name="work_prop_8">Parameters!#REF!</definedName>
    <definedName name="work_prop_9">Parameters!#REF!</definedName>
    <definedName name="work_risk_1">Parameters!$J$28</definedName>
  </definedNames>
  <calcPr calcId="191028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  <c r="R41" i="4" s="1"/>
  <c r="J29" i="1"/>
  <c r="H28" i="1"/>
  <c r="L12" i="12" l="1"/>
  <c r="C10" i="12"/>
  <c r="H6" i="4"/>
  <c r="AB6" i="4" s="1"/>
  <c r="K20" i="12"/>
  <c r="K22" i="12"/>
  <c r="K21" i="12"/>
  <c r="K55" i="12"/>
  <c r="K54" i="12"/>
  <c r="K53" i="12"/>
  <c r="K44" i="12"/>
  <c r="K43" i="12"/>
  <c r="K42" i="12"/>
  <c r="K33" i="12"/>
  <c r="K32" i="12"/>
  <c r="K31" i="12"/>
  <c r="U62" i="6" l="1"/>
  <c r="M68" i="6"/>
  <c r="M62" i="6"/>
  <c r="E62" i="6"/>
  <c r="U48" i="6"/>
  <c r="M54" i="6"/>
  <c r="M48" i="6"/>
  <c r="E48" i="6"/>
  <c r="E35" i="6"/>
  <c r="M40" i="6"/>
  <c r="M35" i="6"/>
  <c r="U35" i="6"/>
  <c r="U21" i="6"/>
  <c r="U6" i="6"/>
  <c r="M27" i="6"/>
  <c r="M21" i="6"/>
  <c r="E21" i="6"/>
  <c r="M12" i="6"/>
  <c r="M6" i="6"/>
  <c r="E6" i="6"/>
  <c r="O24" i="5"/>
  <c r="O19" i="5"/>
  <c r="H54" i="4"/>
  <c r="R89" i="4"/>
  <c r="AB83" i="4"/>
  <c r="R83" i="4"/>
  <c r="H83" i="4"/>
  <c r="H76" i="4"/>
  <c r="R67" i="4"/>
  <c r="AB61" i="4"/>
  <c r="H61" i="4"/>
  <c r="R61" i="4"/>
  <c r="AB44" i="4"/>
  <c r="R44" i="4"/>
  <c r="H44" i="4"/>
  <c r="L19" i="12"/>
  <c r="R6" i="4"/>
  <c r="L42" i="5"/>
  <c r="L41" i="5"/>
  <c r="L40" i="5"/>
  <c r="L39" i="5"/>
  <c r="L38" i="5"/>
  <c r="L37" i="5"/>
  <c r="L36" i="5"/>
  <c r="L35" i="5"/>
  <c r="L34" i="5"/>
  <c r="L33" i="5"/>
  <c r="L31" i="5"/>
  <c r="L30" i="5"/>
  <c r="L29" i="5"/>
  <c r="L28" i="5"/>
  <c r="L27" i="5"/>
  <c r="L22" i="5"/>
  <c r="L17" i="5"/>
  <c r="L16" i="5"/>
  <c r="L15" i="5"/>
  <c r="L13" i="5"/>
  <c r="L12" i="5"/>
  <c r="L11" i="5"/>
  <c r="L5" i="5"/>
  <c r="H33" i="1"/>
  <c r="H32" i="1"/>
  <c r="H31" i="1"/>
  <c r="H30" i="1"/>
  <c r="H29" i="1"/>
  <c r="H27" i="1"/>
  <c r="H26" i="1"/>
  <c r="H25" i="1"/>
  <c r="H24" i="1"/>
  <c r="H23" i="1"/>
  <c r="N42" i="5"/>
  <c r="N41" i="5"/>
  <c r="N40" i="5"/>
  <c r="N39" i="5"/>
  <c r="N38" i="5"/>
  <c r="N37" i="5"/>
  <c r="N36" i="5"/>
  <c r="N35" i="5"/>
  <c r="N34" i="5"/>
  <c r="N33" i="5"/>
  <c r="N31" i="5"/>
  <c r="N30" i="5"/>
  <c r="N29" i="5"/>
  <c r="N28" i="5"/>
  <c r="N27" i="5"/>
  <c r="S25" i="5"/>
  <c r="R25" i="5"/>
  <c r="Q25" i="5"/>
  <c r="P25" i="5"/>
  <c r="O25" i="5"/>
  <c r="N22" i="5"/>
  <c r="S20" i="5"/>
  <c r="R20" i="5"/>
  <c r="Q20" i="5"/>
  <c r="P20" i="5"/>
  <c r="O20" i="5"/>
  <c r="N17" i="5"/>
  <c r="N16" i="5"/>
  <c r="N15" i="5"/>
  <c r="N13" i="5"/>
  <c r="N12" i="5"/>
  <c r="N11" i="5"/>
  <c r="N5" i="5"/>
  <c r="J33" i="1"/>
  <c r="J32" i="1"/>
  <c r="J31" i="1"/>
  <c r="J30" i="1"/>
  <c r="J27" i="1"/>
  <c r="J26" i="1"/>
  <c r="J25" i="1"/>
  <c r="J24" i="1"/>
  <c r="J23" i="1"/>
  <c r="D116" i="12" l="1"/>
  <c r="D127" i="12"/>
  <c r="D86" i="12"/>
  <c r="D105" i="12"/>
  <c r="L30" i="12"/>
  <c r="C72" i="12"/>
  <c r="BH69" i="4"/>
  <c r="BH61" i="4"/>
  <c r="BH62" i="4"/>
  <c r="BH63" i="4"/>
  <c r="BH64" i="4"/>
  <c r="BH65" i="4"/>
  <c r="BH66" i="4"/>
  <c r="BH67" i="4"/>
  <c r="BH68" i="4"/>
  <c r="BH60" i="4"/>
  <c r="BH83" i="4"/>
  <c r="BH84" i="4"/>
  <c r="BH85" i="4"/>
  <c r="BH86" i="4"/>
  <c r="BH87" i="4"/>
  <c r="BH88" i="4"/>
  <c r="BH89" i="4"/>
  <c r="BH90" i="4"/>
  <c r="BH91" i="4"/>
  <c r="BH92" i="4"/>
  <c r="BH82" i="4"/>
  <c r="S89" i="4"/>
  <c r="T89" i="4" s="1"/>
  <c r="U89" i="4" s="1"/>
  <c r="V89" i="4" s="1"/>
  <c r="AC83" i="4"/>
  <c r="AD83" i="4" s="1"/>
  <c r="AE83" i="4" s="1"/>
  <c r="AF83" i="4" s="1"/>
  <c r="S83" i="4"/>
  <c r="T83" i="4" s="1"/>
  <c r="U83" i="4" s="1"/>
  <c r="V83" i="4" s="1"/>
  <c r="I83" i="4"/>
  <c r="J83" i="4" s="1"/>
  <c r="K83" i="4" s="1"/>
  <c r="L83" i="4" s="1"/>
  <c r="O90" i="4"/>
  <c r="Y84" i="4"/>
  <c r="O84" i="4"/>
  <c r="E84" i="4"/>
  <c r="AE5" i="5" l="1"/>
  <c r="AF5" i="5"/>
  <c r="AG5" i="5"/>
  <c r="AH5" i="5"/>
  <c r="AD5" i="5"/>
  <c r="I54" i="4"/>
  <c r="J54" i="4" s="1"/>
  <c r="K54" i="4" s="1"/>
  <c r="L54" i="4" s="1"/>
  <c r="AD30" i="5" l="1"/>
  <c r="L69" i="6" l="1"/>
  <c r="N68" i="6"/>
  <c r="O68" i="6" s="1"/>
  <c r="P68" i="6" s="1"/>
  <c r="Q68" i="6" s="1"/>
  <c r="T63" i="6"/>
  <c r="L63" i="6"/>
  <c r="D63" i="6"/>
  <c r="V62" i="6"/>
  <c r="W62" i="6" s="1"/>
  <c r="X62" i="6" s="1"/>
  <c r="Y62" i="6" s="1"/>
  <c r="N62" i="6"/>
  <c r="O62" i="6" s="1"/>
  <c r="P62" i="6" s="1"/>
  <c r="Q62" i="6" s="1"/>
  <c r="F62" i="6"/>
  <c r="G62" i="6" s="1"/>
  <c r="H62" i="6" s="1"/>
  <c r="I62" i="6" s="1"/>
  <c r="Y61" i="6"/>
  <c r="X61" i="6"/>
  <c r="W61" i="6"/>
  <c r="V61" i="6"/>
  <c r="Q61" i="6"/>
  <c r="P61" i="6"/>
  <c r="O61" i="6"/>
  <c r="N61" i="6"/>
  <c r="I61" i="6"/>
  <c r="H61" i="6"/>
  <c r="G61" i="6"/>
  <c r="F61" i="6"/>
  <c r="L55" i="6"/>
  <c r="N54" i="6"/>
  <c r="O54" i="6" s="1"/>
  <c r="P54" i="6" s="1"/>
  <c r="Q54" i="6" s="1"/>
  <c r="T49" i="6"/>
  <c r="L49" i="6"/>
  <c r="D49" i="6"/>
  <c r="V48" i="6"/>
  <c r="W48" i="6" s="1"/>
  <c r="X48" i="6" s="1"/>
  <c r="Y48" i="6" s="1"/>
  <c r="N48" i="6"/>
  <c r="O48" i="6" s="1"/>
  <c r="P48" i="6" s="1"/>
  <c r="Q48" i="6" s="1"/>
  <c r="F48" i="6"/>
  <c r="G48" i="6" s="1"/>
  <c r="H48" i="6" s="1"/>
  <c r="I48" i="6" s="1"/>
  <c r="Y47" i="6"/>
  <c r="X47" i="6"/>
  <c r="W47" i="6"/>
  <c r="V47" i="6"/>
  <c r="Q47" i="6"/>
  <c r="P47" i="6"/>
  <c r="O47" i="6"/>
  <c r="N47" i="6"/>
  <c r="I47" i="6"/>
  <c r="H47" i="6"/>
  <c r="G47" i="6"/>
  <c r="F47" i="6"/>
  <c r="L41" i="6"/>
  <c r="N40" i="6"/>
  <c r="O40" i="6" s="1"/>
  <c r="P40" i="6" s="1"/>
  <c r="Q40" i="6" s="1"/>
  <c r="T36" i="6"/>
  <c r="L36" i="6"/>
  <c r="D36" i="6"/>
  <c r="V35" i="6"/>
  <c r="W35" i="6" s="1"/>
  <c r="X35" i="6" s="1"/>
  <c r="Y35" i="6" s="1"/>
  <c r="N35" i="6"/>
  <c r="O35" i="6" s="1"/>
  <c r="P35" i="6" s="1"/>
  <c r="Q35" i="6" s="1"/>
  <c r="F35" i="6"/>
  <c r="G35" i="6" s="1"/>
  <c r="H35" i="6" s="1"/>
  <c r="I35" i="6" s="1"/>
  <c r="Y34" i="6"/>
  <c r="X34" i="6"/>
  <c r="W34" i="6"/>
  <c r="V34" i="6"/>
  <c r="Q34" i="6"/>
  <c r="P34" i="6"/>
  <c r="O34" i="6"/>
  <c r="N34" i="6"/>
  <c r="I34" i="6"/>
  <c r="H34" i="6"/>
  <c r="G34" i="6"/>
  <c r="F34" i="6"/>
  <c r="L28" i="6"/>
  <c r="N27" i="6"/>
  <c r="O27" i="6" s="1"/>
  <c r="P27" i="6" s="1"/>
  <c r="Q27" i="6" s="1"/>
  <c r="T22" i="6"/>
  <c r="L22" i="6"/>
  <c r="D22" i="6"/>
  <c r="V21" i="6"/>
  <c r="W21" i="6" s="1"/>
  <c r="X21" i="6" s="1"/>
  <c r="Y21" i="6" s="1"/>
  <c r="N21" i="6"/>
  <c r="O21" i="6" s="1"/>
  <c r="P21" i="6" s="1"/>
  <c r="Q21" i="6" s="1"/>
  <c r="F21" i="6"/>
  <c r="G21" i="6" s="1"/>
  <c r="H21" i="6" s="1"/>
  <c r="I21" i="6" s="1"/>
  <c r="Y20" i="6"/>
  <c r="X20" i="6"/>
  <c r="W20" i="6"/>
  <c r="V20" i="6"/>
  <c r="Q20" i="6"/>
  <c r="P20" i="6"/>
  <c r="O20" i="6"/>
  <c r="N20" i="6"/>
  <c r="I20" i="6"/>
  <c r="H20" i="6"/>
  <c r="G20" i="6"/>
  <c r="F20" i="6"/>
  <c r="L13" i="6"/>
  <c r="N12" i="6"/>
  <c r="O12" i="6" s="1"/>
  <c r="P12" i="6" s="1"/>
  <c r="Q12" i="6" s="1"/>
  <c r="T7" i="6"/>
  <c r="L7" i="6"/>
  <c r="D7" i="6"/>
  <c r="V6" i="6"/>
  <c r="W6" i="6" s="1"/>
  <c r="X6" i="6" s="1"/>
  <c r="Y6" i="6" s="1"/>
  <c r="N6" i="6"/>
  <c r="O6" i="6" s="1"/>
  <c r="P6" i="6" s="1"/>
  <c r="Q6" i="6" s="1"/>
  <c r="F6" i="6"/>
  <c r="G6" i="6" s="1"/>
  <c r="H6" i="6" s="1"/>
  <c r="I6" i="6" s="1"/>
  <c r="Y5" i="6"/>
  <c r="X5" i="6"/>
  <c r="W5" i="6"/>
  <c r="V5" i="6"/>
  <c r="Q5" i="6"/>
  <c r="P5" i="6"/>
  <c r="O5" i="6"/>
  <c r="N5" i="6"/>
  <c r="I5" i="6"/>
  <c r="H5" i="6"/>
  <c r="G5" i="6"/>
  <c r="F5" i="6"/>
  <c r="F46" i="5"/>
  <c r="G46" i="5" s="1"/>
  <c r="H46" i="5" s="1"/>
  <c r="I46" i="5" s="1"/>
  <c r="J46" i="5" s="1"/>
  <c r="AE41" i="5"/>
  <c r="AG40" i="5"/>
  <c r="AG39" i="5"/>
  <c r="AG38" i="5"/>
  <c r="AG37" i="5"/>
  <c r="AG36" i="5"/>
  <c r="AG35" i="5"/>
  <c r="AG34" i="5"/>
  <c r="AG33" i="5"/>
  <c r="AG31" i="5"/>
  <c r="AG30" i="5"/>
  <c r="AG29" i="5"/>
  <c r="AG28" i="5"/>
  <c r="AG27" i="5"/>
  <c r="AD22" i="5"/>
  <c r="P24" i="5"/>
  <c r="AG17" i="5"/>
  <c r="P19" i="5"/>
  <c r="AG16" i="5"/>
  <c r="AG15" i="5"/>
  <c r="AG13" i="5"/>
  <c r="AG12" i="5"/>
  <c r="AG11" i="5"/>
  <c r="S5" i="5"/>
  <c r="R5" i="5"/>
  <c r="Q5" i="5"/>
  <c r="P5" i="5"/>
  <c r="AD4" i="5"/>
  <c r="AE4" i="5" s="1"/>
  <c r="AF4" i="5" s="1"/>
  <c r="AG4" i="5" s="1"/>
  <c r="AH4" i="5" s="1"/>
  <c r="O68" i="4"/>
  <c r="S67" i="4"/>
  <c r="T67" i="4" s="1"/>
  <c r="U67" i="4" s="1"/>
  <c r="V67" i="4" s="1"/>
  <c r="Y62" i="4"/>
  <c r="O62" i="4"/>
  <c r="E62" i="4"/>
  <c r="AC61" i="4"/>
  <c r="AD61" i="4" s="1"/>
  <c r="AE61" i="4" s="1"/>
  <c r="AF61" i="4" s="1"/>
  <c r="S61" i="4"/>
  <c r="T61" i="4" s="1"/>
  <c r="U61" i="4" s="1"/>
  <c r="V61" i="4" s="1"/>
  <c r="I61" i="4"/>
  <c r="J61" i="4" s="1"/>
  <c r="K61" i="4" s="1"/>
  <c r="L61" i="4" s="1"/>
  <c r="I76" i="4"/>
  <c r="J76" i="4" s="1"/>
  <c r="K76" i="4" s="1"/>
  <c r="L76" i="4" s="1"/>
  <c r="AC44" i="4"/>
  <c r="AD44" i="4" s="1"/>
  <c r="AE44" i="4" s="1"/>
  <c r="AF44" i="4" s="1"/>
  <c r="S44" i="4"/>
  <c r="T44" i="4" s="1"/>
  <c r="U44" i="4" s="1"/>
  <c r="V44" i="4" s="1"/>
  <c r="I44" i="4"/>
  <c r="J44" i="4" s="1"/>
  <c r="K44" i="4" s="1"/>
  <c r="L44" i="4" s="1"/>
  <c r="AB38" i="4"/>
  <c r="AC38" i="4" s="1"/>
  <c r="R38" i="4"/>
  <c r="S38" i="4" s="1"/>
  <c r="H38" i="4"/>
  <c r="I38" i="4" s="1"/>
  <c r="J38" i="4" s="1"/>
  <c r="C36" i="4"/>
  <c r="B16" i="4"/>
  <c r="B15" i="4"/>
  <c r="B14" i="4"/>
  <c r="B13" i="4"/>
  <c r="B12" i="4"/>
  <c r="B11" i="4"/>
  <c r="B10" i="4"/>
  <c r="B9" i="4"/>
  <c r="B8" i="4"/>
  <c r="A8" i="4"/>
  <c r="A9" i="4" s="1"/>
  <c r="A10" i="4" s="1"/>
  <c r="A11" i="4" s="1"/>
  <c r="A12" i="4" s="1"/>
  <c r="A13" i="4" s="1"/>
  <c r="A14" i="4" s="1"/>
  <c r="A15" i="4" s="1"/>
  <c r="A16" i="4" s="1"/>
  <c r="B7" i="4"/>
  <c r="AB21" i="4"/>
  <c r="AF5" i="4"/>
  <c r="AE5" i="4"/>
  <c r="AD5" i="4"/>
  <c r="AC5" i="4"/>
  <c r="V5" i="4"/>
  <c r="U5" i="4"/>
  <c r="T5" i="4"/>
  <c r="S5" i="4"/>
  <c r="L5" i="4"/>
  <c r="P12" i="12" s="1"/>
  <c r="K5" i="4"/>
  <c r="O12" i="12" s="1"/>
  <c r="J5" i="4"/>
  <c r="N12" i="12" s="1"/>
  <c r="I5" i="4"/>
  <c r="M12" i="12" s="1"/>
  <c r="BB43" i="4"/>
  <c r="BC43" i="4" s="1"/>
  <c r="AB42" i="4"/>
  <c r="BB42" i="4" s="1"/>
  <c r="BC42" i="4" s="1"/>
  <c r="AB41" i="4"/>
  <c r="BB41" i="4" s="1"/>
  <c r="AB40" i="4"/>
  <c r="BB40" i="4" s="1"/>
  <c r="AB39" i="4"/>
  <c r="BB39" i="4" s="1"/>
  <c r="AU41" i="4"/>
  <c r="AX41" i="4" s="1"/>
  <c r="R40" i="4"/>
  <c r="AU40" i="4" s="1"/>
  <c r="R39" i="4"/>
  <c r="AU39" i="4" s="1"/>
  <c r="AW39" i="4" s="1"/>
  <c r="AN43" i="4"/>
  <c r="H42" i="4"/>
  <c r="AN42" i="4" s="1"/>
  <c r="AP42" i="4" s="1"/>
  <c r="H41" i="4"/>
  <c r="AN41" i="4" s="1"/>
  <c r="H40" i="4"/>
  <c r="AN40" i="4" s="1"/>
  <c r="H39" i="4"/>
  <c r="AN39" i="4" s="1"/>
  <c r="B22" i="1"/>
  <c r="I49" i="5" l="1"/>
  <c r="I47" i="5"/>
  <c r="I48" i="5"/>
  <c r="Q19" i="5"/>
  <c r="F19" i="5"/>
  <c r="Q24" i="5"/>
  <c r="F24" i="5"/>
  <c r="H21" i="4"/>
  <c r="H7" i="4"/>
  <c r="S6" i="4"/>
  <c r="S12" i="4" s="1"/>
  <c r="R21" i="4"/>
  <c r="R27" i="4"/>
  <c r="AB13" i="4"/>
  <c r="H14" i="4"/>
  <c r="R12" i="4"/>
  <c r="AD17" i="5"/>
  <c r="AD11" i="5"/>
  <c r="H11" i="4"/>
  <c r="AC6" i="4"/>
  <c r="AB10" i="4"/>
  <c r="R9" i="4"/>
  <c r="AF11" i="5"/>
  <c r="H8" i="4"/>
  <c r="H16" i="4"/>
  <c r="AB15" i="4"/>
  <c r="R14" i="4"/>
  <c r="H13" i="4"/>
  <c r="AB12" i="4"/>
  <c r="R11" i="4"/>
  <c r="H10" i="4"/>
  <c r="AB9" i="4"/>
  <c r="R8" i="4"/>
  <c r="R16" i="4"/>
  <c r="H15" i="4"/>
  <c r="AB14" i="4"/>
  <c r="R13" i="4"/>
  <c r="H12" i="4"/>
  <c r="AB11" i="4"/>
  <c r="R10" i="4"/>
  <c r="H9" i="4"/>
  <c r="AB8" i="4"/>
  <c r="AB16" i="4"/>
  <c r="R15" i="4"/>
  <c r="AD37" i="5"/>
  <c r="AB7" i="4"/>
  <c r="R7" i="4"/>
  <c r="R45" i="4" s="1"/>
  <c r="AE34" i="5"/>
  <c r="AF12" i="5"/>
  <c r="AE15" i="5"/>
  <c r="AH22" i="5"/>
  <c r="AD28" i="5"/>
  <c r="AF28" i="5"/>
  <c r="AF29" i="5"/>
  <c r="AE30" i="5"/>
  <c r="AE31" i="5"/>
  <c r="AD36" i="5"/>
  <c r="AF36" i="5"/>
  <c r="AF37" i="5"/>
  <c r="AE38" i="5"/>
  <c r="AD39" i="5"/>
  <c r="AF41" i="5"/>
  <c r="AE11" i="5"/>
  <c r="AE12" i="5"/>
  <c r="AD15" i="5"/>
  <c r="AF15" i="5"/>
  <c r="AE17" i="5"/>
  <c r="AF27" i="5"/>
  <c r="AE28" i="5"/>
  <c r="AD29" i="5"/>
  <c r="AF30" i="5"/>
  <c r="AE36" i="5"/>
  <c r="AD38" i="5"/>
  <c r="AF38" i="5"/>
  <c r="AF39" i="5"/>
  <c r="AQ43" i="4"/>
  <c r="AP43" i="4"/>
  <c r="BD39" i="4"/>
  <c r="BC39" i="4"/>
  <c r="AH13" i="5"/>
  <c r="AH16" i="5"/>
  <c r="AH33" i="5"/>
  <c r="AH35" i="5"/>
  <c r="AH40" i="5"/>
  <c r="AD13" i="5"/>
  <c r="AD16" i="5"/>
  <c r="AH27" i="5"/>
  <c r="AH29" i="5"/>
  <c r="AF31" i="5"/>
  <c r="AD33" i="5"/>
  <c r="AF34" i="5"/>
  <c r="AD35" i="5"/>
  <c r="AH37" i="5"/>
  <c r="AH39" i="5"/>
  <c r="AD40" i="5"/>
  <c r="AG41" i="5"/>
  <c r="AW41" i="4"/>
  <c r="AH12" i="5"/>
  <c r="AE13" i="5"/>
  <c r="AH15" i="5"/>
  <c r="AE16" i="5"/>
  <c r="AF17" i="5"/>
  <c r="AD27" i="5"/>
  <c r="AH31" i="5"/>
  <c r="AE33" i="5"/>
  <c r="AH34" i="5"/>
  <c r="AE35" i="5"/>
  <c r="AE40" i="5"/>
  <c r="AH11" i="5"/>
  <c r="AD12" i="5"/>
  <c r="AF13" i="5"/>
  <c r="AF16" i="5"/>
  <c r="AH17" i="5"/>
  <c r="AE27" i="5"/>
  <c r="AH28" i="5"/>
  <c r="AE29" i="5"/>
  <c r="AH30" i="5"/>
  <c r="AD31" i="5"/>
  <c r="AF33" i="5"/>
  <c r="AD34" i="5"/>
  <c r="AF35" i="5"/>
  <c r="AH36" i="5"/>
  <c r="AE37" i="5"/>
  <c r="AH38" i="5"/>
  <c r="AE39" i="5"/>
  <c r="AF40" i="5"/>
  <c r="AP41" i="4"/>
  <c r="AO41" i="4"/>
  <c r="AR41" i="4"/>
  <c r="AQ41" i="4"/>
  <c r="K38" i="4"/>
  <c r="T38" i="4"/>
  <c r="AP39" i="4"/>
  <c r="AO39" i="4"/>
  <c r="AR39" i="4"/>
  <c r="AQ39" i="4"/>
  <c r="AR40" i="4"/>
  <c r="AQ40" i="4"/>
  <c r="AP40" i="4"/>
  <c r="AO40" i="4"/>
  <c r="AX40" i="4"/>
  <c r="AW40" i="4"/>
  <c r="AV40" i="4"/>
  <c r="AY40" i="4"/>
  <c r="BF41" i="4"/>
  <c r="BE41" i="4"/>
  <c r="BD40" i="4"/>
  <c r="BC40" i="4"/>
  <c r="BF42" i="4"/>
  <c r="BE42" i="4"/>
  <c r="BD42" i="4"/>
  <c r="BF39" i="4"/>
  <c r="BE39" i="4"/>
  <c r="BE40" i="4"/>
  <c r="BC41" i="4"/>
  <c r="AO43" i="4"/>
  <c r="AR43" i="4"/>
  <c r="AO42" i="4"/>
  <c r="AR42" i="4"/>
  <c r="AV39" i="4"/>
  <c r="AY39" i="4"/>
  <c r="AV41" i="4"/>
  <c r="AY41" i="4"/>
  <c r="AD38" i="4"/>
  <c r="AX39" i="4"/>
  <c r="BF40" i="4"/>
  <c r="BD41" i="4"/>
  <c r="AQ42" i="4"/>
  <c r="BF43" i="4"/>
  <c r="BE43" i="4"/>
  <c r="BD43" i="4"/>
  <c r="AH42" i="5"/>
  <c r="AD42" i="5"/>
  <c r="AG42" i="5"/>
  <c r="AF42" i="5"/>
  <c r="AF22" i="5"/>
  <c r="AE22" i="5"/>
  <c r="I6" i="4"/>
  <c r="M19" i="12" s="1"/>
  <c r="AG22" i="5"/>
  <c r="AE42" i="5"/>
  <c r="AH41" i="5"/>
  <c r="AD41" i="5"/>
  <c r="E116" i="12" l="1"/>
  <c r="E127" i="12"/>
  <c r="E86" i="12"/>
  <c r="E105" i="12"/>
  <c r="M30" i="12"/>
  <c r="S11" i="4"/>
  <c r="S10" i="4"/>
  <c r="S13" i="4"/>
  <c r="S16" i="4"/>
  <c r="S15" i="4"/>
  <c r="S8" i="4"/>
  <c r="S9" i="4"/>
  <c r="I21" i="4"/>
  <c r="L41" i="12"/>
  <c r="L52" i="12"/>
  <c r="G47" i="5"/>
  <c r="G49" i="5"/>
  <c r="G48" i="5"/>
  <c r="F48" i="5"/>
  <c r="F49" i="5"/>
  <c r="F47" i="5"/>
  <c r="J49" i="5"/>
  <c r="J47" i="5"/>
  <c r="J48" i="5"/>
  <c r="H48" i="5"/>
  <c r="H49" i="5"/>
  <c r="H47" i="5"/>
  <c r="AI34" i="5"/>
  <c r="R24" i="5"/>
  <c r="G24" i="5"/>
  <c r="R19" i="5"/>
  <c r="G19" i="5"/>
  <c r="S7" i="4"/>
  <c r="S14" i="4"/>
  <c r="AC15" i="4"/>
  <c r="AC21" i="4"/>
  <c r="T6" i="4"/>
  <c r="S27" i="4"/>
  <c r="S21" i="4"/>
  <c r="AC8" i="4"/>
  <c r="AC14" i="4"/>
  <c r="AC7" i="4"/>
  <c r="AC45" i="4" s="1"/>
  <c r="AC22" i="4" s="1"/>
  <c r="AD6" i="4"/>
  <c r="AC12" i="4"/>
  <c r="AC10" i="4"/>
  <c r="AC11" i="4"/>
  <c r="AC9" i="4"/>
  <c r="AB45" i="4"/>
  <c r="AB22" i="4" s="1"/>
  <c r="H45" i="4"/>
  <c r="AI37" i="5"/>
  <c r="AI17" i="5"/>
  <c r="AC16" i="4"/>
  <c r="AC13" i="4"/>
  <c r="AI12" i="5"/>
  <c r="AI5" i="5"/>
  <c r="AI36" i="5"/>
  <c r="I9" i="4"/>
  <c r="I12" i="4"/>
  <c r="I15" i="4"/>
  <c r="I10" i="4"/>
  <c r="I13" i="4"/>
  <c r="I16" i="4"/>
  <c r="I8" i="4"/>
  <c r="I14" i="4"/>
  <c r="I11" i="4"/>
  <c r="I7" i="4"/>
  <c r="AI38" i="5"/>
  <c r="AI29" i="5"/>
  <c r="AI11" i="5"/>
  <c r="AI15" i="5"/>
  <c r="AI27" i="5"/>
  <c r="AI31" i="5"/>
  <c r="AI39" i="5"/>
  <c r="AI30" i="5"/>
  <c r="AI28" i="5"/>
  <c r="AI40" i="5"/>
  <c r="AI22" i="5"/>
  <c r="AI35" i="5"/>
  <c r="AI16" i="5"/>
  <c r="AI41" i="5"/>
  <c r="AI33" i="5"/>
  <c r="AI13" i="5"/>
  <c r="L38" i="4"/>
  <c r="U38" i="4"/>
  <c r="J6" i="4"/>
  <c r="N19" i="12" s="1"/>
  <c r="AI42" i="5"/>
  <c r="AE38" i="4"/>
  <c r="S45" i="4" l="1"/>
  <c r="S22" i="4" s="1"/>
  <c r="V42" i="12" s="1"/>
  <c r="M42" i="12" s="1"/>
  <c r="F116" i="12"/>
  <c r="F127" i="12"/>
  <c r="F86" i="12"/>
  <c r="F105" i="12"/>
  <c r="N30" i="12"/>
  <c r="J21" i="4"/>
  <c r="M52" i="12"/>
  <c r="M41" i="12"/>
  <c r="V53" i="12"/>
  <c r="M53" i="12" s="1"/>
  <c r="U53" i="12"/>
  <c r="L53" i="12" s="1"/>
  <c r="F58" i="5"/>
  <c r="F55" i="5"/>
  <c r="F56" i="5"/>
  <c r="G57" i="5"/>
  <c r="F57" i="5"/>
  <c r="H57" i="5"/>
  <c r="H55" i="5"/>
  <c r="H58" i="5"/>
  <c r="H56" i="5"/>
  <c r="G58" i="5"/>
  <c r="G55" i="5"/>
  <c r="G56" i="5"/>
  <c r="S19" i="5"/>
  <c r="I19" i="5" s="1"/>
  <c r="H19" i="5"/>
  <c r="S24" i="5"/>
  <c r="I24" i="5" s="1"/>
  <c r="H24" i="5"/>
  <c r="H22" i="4"/>
  <c r="H62" i="4"/>
  <c r="H84" i="4" s="1"/>
  <c r="E7" i="6" s="1"/>
  <c r="U87" i="12" s="1"/>
  <c r="D87" i="12" s="1"/>
  <c r="AD14" i="4"/>
  <c r="AD21" i="4"/>
  <c r="T27" i="4"/>
  <c r="T21" i="4"/>
  <c r="T12" i="4"/>
  <c r="T14" i="4"/>
  <c r="T16" i="4"/>
  <c r="U6" i="4"/>
  <c r="T7" i="4"/>
  <c r="T9" i="4"/>
  <c r="T11" i="4"/>
  <c r="T15" i="4"/>
  <c r="T13" i="4"/>
  <c r="T10" i="4"/>
  <c r="T8" i="4"/>
  <c r="R28" i="4"/>
  <c r="U20" i="12" s="1"/>
  <c r="L20" i="12" s="1"/>
  <c r="R62" i="4"/>
  <c r="R22" i="4"/>
  <c r="AC62" i="4"/>
  <c r="AB62" i="4"/>
  <c r="AB84" i="4" s="1"/>
  <c r="S62" i="4"/>
  <c r="AD9" i="4"/>
  <c r="AE6" i="4"/>
  <c r="AE21" i="4" s="1"/>
  <c r="AD7" i="4"/>
  <c r="AD45" i="4" s="1"/>
  <c r="AD22" i="4" s="1"/>
  <c r="AD10" i="4"/>
  <c r="AD11" i="4"/>
  <c r="AD13" i="4"/>
  <c r="AD16" i="4"/>
  <c r="AD15" i="4"/>
  <c r="AD12" i="4"/>
  <c r="AD8" i="4"/>
  <c r="I45" i="4"/>
  <c r="J12" i="4"/>
  <c r="J15" i="4"/>
  <c r="J10" i="4"/>
  <c r="J7" i="4"/>
  <c r="J13" i="4"/>
  <c r="J16" i="4"/>
  <c r="J8" i="4"/>
  <c r="J11" i="4"/>
  <c r="J9" i="4"/>
  <c r="J14" i="4"/>
  <c r="AF38" i="4"/>
  <c r="K6" i="4"/>
  <c r="O19" i="12" s="1"/>
  <c r="V38" i="4"/>
  <c r="T45" i="4" l="1"/>
  <c r="T22" i="4" s="1"/>
  <c r="W42" i="12" s="1"/>
  <c r="N42" i="12" s="1"/>
  <c r="G116" i="12"/>
  <c r="G127" i="12"/>
  <c r="G86" i="12"/>
  <c r="G105" i="12"/>
  <c r="O30" i="12"/>
  <c r="N41" i="12"/>
  <c r="N52" i="12"/>
  <c r="K21" i="4"/>
  <c r="S84" i="4"/>
  <c r="R84" i="4"/>
  <c r="R90" i="4" s="1"/>
  <c r="W53" i="12"/>
  <c r="N53" i="12" s="1"/>
  <c r="U42" i="12"/>
  <c r="L42" i="12" s="1"/>
  <c r="U31" i="12"/>
  <c r="L31" i="12" s="1"/>
  <c r="E22" i="6"/>
  <c r="U106" i="12" s="1"/>
  <c r="D106" i="12" s="1"/>
  <c r="E36" i="6"/>
  <c r="U107" i="12" s="1"/>
  <c r="D107" i="12" s="1"/>
  <c r="AC23" i="4"/>
  <c r="V54" i="12" s="1"/>
  <c r="M54" i="12" s="1"/>
  <c r="AC84" i="4"/>
  <c r="AB23" i="4"/>
  <c r="U54" i="12" s="1"/>
  <c r="L54" i="12" s="1"/>
  <c r="S28" i="4"/>
  <c r="V20" i="12" s="1"/>
  <c r="M20" i="12" s="1"/>
  <c r="I62" i="4"/>
  <c r="I84" i="4" s="1"/>
  <c r="F7" i="6" s="1"/>
  <c r="V87" i="12" s="1"/>
  <c r="E87" i="12" s="1"/>
  <c r="S23" i="4"/>
  <c r="V43" i="12" s="1"/>
  <c r="M43" i="12" s="1"/>
  <c r="R23" i="4"/>
  <c r="U43" i="12" s="1"/>
  <c r="L43" i="12" s="1"/>
  <c r="H23" i="4"/>
  <c r="U32" i="12" s="1"/>
  <c r="L32" i="12" s="1"/>
  <c r="AE8" i="4"/>
  <c r="AF6" i="4"/>
  <c r="AF21" i="4" s="1"/>
  <c r="AE7" i="4"/>
  <c r="AE45" i="4" s="1"/>
  <c r="AE22" i="4" s="1"/>
  <c r="AE10" i="4"/>
  <c r="AE16" i="4"/>
  <c r="AE13" i="4"/>
  <c r="AE15" i="4"/>
  <c r="AE12" i="4"/>
  <c r="AE11" i="4"/>
  <c r="AE9" i="4"/>
  <c r="AE14" i="4"/>
  <c r="U7" i="4"/>
  <c r="U45" i="4" s="1"/>
  <c r="U21" i="4"/>
  <c r="U27" i="4"/>
  <c r="U13" i="4"/>
  <c r="U8" i="4"/>
  <c r="U11" i="4"/>
  <c r="U15" i="4"/>
  <c r="U10" i="4"/>
  <c r="V6" i="4"/>
  <c r="U16" i="4"/>
  <c r="U14" i="4"/>
  <c r="U9" i="4"/>
  <c r="U12" i="4"/>
  <c r="T62" i="4"/>
  <c r="I22" i="4"/>
  <c r="AB24" i="4"/>
  <c r="U55" i="12" s="1"/>
  <c r="L55" i="12" s="1"/>
  <c r="AD62" i="4"/>
  <c r="R68" i="4"/>
  <c r="R29" i="4" s="1"/>
  <c r="U21" i="12" s="1"/>
  <c r="L21" i="12" s="1"/>
  <c r="J45" i="4"/>
  <c r="J62" i="4" s="1"/>
  <c r="J84" i="4" s="1"/>
  <c r="G7" i="6" s="1"/>
  <c r="W87" i="12" s="1"/>
  <c r="F87" i="12" s="1"/>
  <c r="K15" i="4"/>
  <c r="K10" i="4"/>
  <c r="K13" i="4"/>
  <c r="K12" i="4"/>
  <c r="K16" i="4"/>
  <c r="K8" i="4"/>
  <c r="K11" i="4"/>
  <c r="K14" i="4"/>
  <c r="K9" i="4"/>
  <c r="K7" i="4"/>
  <c r="L6" i="4"/>
  <c r="P19" i="12" s="1"/>
  <c r="H116" i="12" l="1"/>
  <c r="H127" i="12"/>
  <c r="H86" i="12"/>
  <c r="H105" i="12"/>
  <c r="P30" i="12"/>
  <c r="AF8" i="4"/>
  <c r="AF13" i="4"/>
  <c r="AF16" i="4"/>
  <c r="AF10" i="4"/>
  <c r="AF15" i="4"/>
  <c r="AF12" i="4"/>
  <c r="AF9" i="4"/>
  <c r="AF14" i="4"/>
  <c r="AF7" i="4"/>
  <c r="AF45" i="4" s="1"/>
  <c r="AF22" i="4" s="1"/>
  <c r="AF11" i="4"/>
  <c r="L21" i="4"/>
  <c r="O52" i="12"/>
  <c r="O41" i="12"/>
  <c r="T84" i="4"/>
  <c r="X53" i="12"/>
  <c r="O53" i="12" s="1"/>
  <c r="V31" i="12"/>
  <c r="M31" i="12" s="1"/>
  <c r="S90" i="4"/>
  <c r="AD23" i="4"/>
  <c r="W54" i="12" s="1"/>
  <c r="N54" i="12" s="1"/>
  <c r="AD84" i="4"/>
  <c r="V7" i="6"/>
  <c r="V89" i="12" s="1"/>
  <c r="E89" i="12" s="1"/>
  <c r="AC24" i="4"/>
  <c r="V55" i="12" s="1"/>
  <c r="M55" i="12" s="1"/>
  <c r="N7" i="6"/>
  <c r="V88" i="12" s="1"/>
  <c r="E88" i="12" s="1"/>
  <c r="S24" i="4"/>
  <c r="V44" i="12" s="1"/>
  <c r="M44" i="12" s="1"/>
  <c r="M7" i="6"/>
  <c r="R24" i="4"/>
  <c r="U44" i="12" s="1"/>
  <c r="L44" i="12" s="1"/>
  <c r="H24" i="4"/>
  <c r="U33" i="12" s="1"/>
  <c r="L33" i="12" s="1"/>
  <c r="T23" i="4"/>
  <c r="W43" i="12" s="1"/>
  <c r="N43" i="12" s="1"/>
  <c r="I23" i="4"/>
  <c r="V32" i="12" s="1"/>
  <c r="M32" i="12" s="1"/>
  <c r="V21" i="4"/>
  <c r="V27" i="4"/>
  <c r="V15" i="4"/>
  <c r="V10" i="4"/>
  <c r="V13" i="4"/>
  <c r="V7" i="4"/>
  <c r="V16" i="4"/>
  <c r="V8" i="4"/>
  <c r="V11" i="4"/>
  <c r="V14" i="4"/>
  <c r="V9" i="4"/>
  <c r="V12" i="4"/>
  <c r="U22" i="4"/>
  <c r="U62" i="4"/>
  <c r="J22" i="4"/>
  <c r="T28" i="4"/>
  <c r="W20" i="12" s="1"/>
  <c r="N20" i="12" s="1"/>
  <c r="S68" i="4"/>
  <c r="S29" i="4" s="1"/>
  <c r="V21" i="12" s="1"/>
  <c r="M21" i="12" s="1"/>
  <c r="R30" i="4"/>
  <c r="U22" i="12" s="1"/>
  <c r="L22" i="12" s="1"/>
  <c r="U7" i="6"/>
  <c r="U89" i="12" s="1"/>
  <c r="D89" i="12" s="1"/>
  <c r="AE62" i="4"/>
  <c r="AE84" i="4" s="1"/>
  <c r="J23" i="4"/>
  <c r="W32" i="12" s="1"/>
  <c r="N32" i="12" s="1"/>
  <c r="K45" i="4"/>
  <c r="K62" i="4" s="1"/>
  <c r="K84" i="4" s="1"/>
  <c r="L10" i="4"/>
  <c r="L13" i="4"/>
  <c r="L16" i="4"/>
  <c r="L8" i="4"/>
  <c r="L11" i="4"/>
  <c r="L14" i="4"/>
  <c r="L15" i="4"/>
  <c r="L9" i="4"/>
  <c r="L12" i="4"/>
  <c r="L7" i="4"/>
  <c r="V45" i="4" l="1"/>
  <c r="V22" i="4" s="1"/>
  <c r="Y42" i="12" s="1"/>
  <c r="P42" i="12" s="1"/>
  <c r="P52" i="12"/>
  <c r="P41" i="12"/>
  <c r="T90" i="4"/>
  <c r="U84" i="4"/>
  <c r="U90" i="4" s="1"/>
  <c r="Y53" i="12"/>
  <c r="P53" i="12" s="1"/>
  <c r="X42" i="12"/>
  <c r="O42" i="12" s="1"/>
  <c r="W31" i="12"/>
  <c r="N31" i="12" s="1"/>
  <c r="M22" i="6"/>
  <c r="U117" i="12" s="1"/>
  <c r="D117" i="12" s="1"/>
  <c r="U88" i="12"/>
  <c r="D88" i="12" s="1"/>
  <c r="V49" i="6"/>
  <c r="V130" i="12" s="1"/>
  <c r="E130" i="12" s="1"/>
  <c r="V22" i="6"/>
  <c r="V128" i="12" s="1"/>
  <c r="E128" i="12" s="1"/>
  <c r="U49" i="6"/>
  <c r="U130" i="12" s="1"/>
  <c r="D130" i="12" s="1"/>
  <c r="U22" i="6"/>
  <c r="U128" i="12" s="1"/>
  <c r="D128" i="12" s="1"/>
  <c r="N63" i="6"/>
  <c r="V120" i="12" s="1"/>
  <c r="E120" i="12" s="1"/>
  <c r="N22" i="6"/>
  <c r="V117" i="12" s="1"/>
  <c r="E117" i="12" s="1"/>
  <c r="AE23" i="4"/>
  <c r="X54" i="12" s="1"/>
  <c r="O54" i="12" s="1"/>
  <c r="N49" i="6"/>
  <c r="V119" i="12" s="1"/>
  <c r="E119" i="12" s="1"/>
  <c r="V36" i="6"/>
  <c r="V129" i="12" s="1"/>
  <c r="E129" i="12" s="1"/>
  <c r="N36" i="6"/>
  <c r="V118" i="12" s="1"/>
  <c r="E118" i="12" s="1"/>
  <c r="V63" i="6"/>
  <c r="V131" i="12" s="1"/>
  <c r="E131" i="12" s="1"/>
  <c r="E49" i="6"/>
  <c r="U108" i="12" s="1"/>
  <c r="D108" i="12" s="1"/>
  <c r="E63" i="6"/>
  <c r="U109" i="12" s="1"/>
  <c r="D109" i="12" s="1"/>
  <c r="W7" i="6"/>
  <c r="W89" i="12" s="1"/>
  <c r="F89" i="12" s="1"/>
  <c r="AD24" i="4"/>
  <c r="W55" i="12" s="1"/>
  <c r="N55" i="12" s="1"/>
  <c r="O7" i="6"/>
  <c r="T24" i="4"/>
  <c r="W44" i="12" s="1"/>
  <c r="N44" i="12" s="1"/>
  <c r="M63" i="6"/>
  <c r="U120" i="12" s="1"/>
  <c r="D120" i="12" s="1"/>
  <c r="M49" i="6"/>
  <c r="U119" i="12" s="1"/>
  <c r="D119" i="12" s="1"/>
  <c r="M36" i="6"/>
  <c r="U118" i="12" s="1"/>
  <c r="D118" i="12" s="1"/>
  <c r="I24" i="4"/>
  <c r="V33" i="12" s="1"/>
  <c r="M33" i="12" s="1"/>
  <c r="U23" i="4"/>
  <c r="X43" i="12" s="1"/>
  <c r="O43" i="12" s="1"/>
  <c r="S30" i="4"/>
  <c r="V22" i="12" s="1"/>
  <c r="M22" i="12" s="1"/>
  <c r="V62" i="4"/>
  <c r="K22" i="4"/>
  <c r="U28" i="4"/>
  <c r="X20" i="12" s="1"/>
  <c r="O20" i="12" s="1"/>
  <c r="U36" i="6"/>
  <c r="U129" i="12" s="1"/>
  <c r="D129" i="12" s="1"/>
  <c r="U63" i="6"/>
  <c r="U131" i="12" s="1"/>
  <c r="D131" i="12" s="1"/>
  <c r="M13" i="6"/>
  <c r="U90" i="12" s="1"/>
  <c r="D90" i="12" s="1"/>
  <c r="J24" i="4"/>
  <c r="W33" i="12" s="1"/>
  <c r="N33" i="12" s="1"/>
  <c r="AF62" i="4"/>
  <c r="AF84" i="4" s="1"/>
  <c r="K23" i="4"/>
  <c r="X32" i="12" s="1"/>
  <c r="O32" i="12" s="1"/>
  <c r="T68" i="4"/>
  <c r="T29" i="4" s="1"/>
  <c r="W21" i="12" s="1"/>
  <c r="N21" i="12" s="1"/>
  <c r="L45" i="4"/>
  <c r="L62" i="4" s="1"/>
  <c r="L84" i="4" s="1"/>
  <c r="V132" i="12" l="1"/>
  <c r="E132" i="12" s="1"/>
  <c r="U132" i="12"/>
  <c r="D132" i="12" s="1"/>
  <c r="U110" i="12"/>
  <c r="D110" i="12" s="1"/>
  <c r="U121" i="12"/>
  <c r="D121" i="12" s="1"/>
  <c r="V121" i="12"/>
  <c r="E121" i="12" s="1"/>
  <c r="V84" i="4"/>
  <c r="V90" i="4" s="1"/>
  <c r="X31" i="12"/>
  <c r="O31" i="12" s="1"/>
  <c r="O22" i="6"/>
  <c r="W117" i="12" s="1"/>
  <c r="F117" i="12" s="1"/>
  <c r="W88" i="12"/>
  <c r="F88" i="12" s="1"/>
  <c r="F22" i="6"/>
  <c r="F36" i="6"/>
  <c r="W63" i="6"/>
  <c r="W131" i="12" s="1"/>
  <c r="F131" i="12" s="1"/>
  <c r="W22" i="6"/>
  <c r="W128" i="12" s="1"/>
  <c r="F128" i="12" s="1"/>
  <c r="AF23" i="4"/>
  <c r="Y54" i="12" s="1"/>
  <c r="P54" i="12" s="1"/>
  <c r="M55" i="6"/>
  <c r="M69" i="6"/>
  <c r="M41" i="6"/>
  <c r="W36" i="6"/>
  <c r="W129" i="12" s="1"/>
  <c r="F129" i="12" s="1"/>
  <c r="W49" i="6"/>
  <c r="W130" i="12" s="1"/>
  <c r="F130" i="12" s="1"/>
  <c r="X7" i="6"/>
  <c r="X89" i="12" s="1"/>
  <c r="G89" i="12" s="1"/>
  <c r="AE24" i="4"/>
  <c r="X55" i="12" s="1"/>
  <c r="O55" i="12" s="1"/>
  <c r="P7" i="6"/>
  <c r="X88" i="12" s="1"/>
  <c r="G88" i="12" s="1"/>
  <c r="U24" i="4"/>
  <c r="X44" i="12" s="1"/>
  <c r="O44" i="12" s="1"/>
  <c r="O49" i="6"/>
  <c r="W119" i="12" s="1"/>
  <c r="F119" i="12" s="1"/>
  <c r="O63" i="6"/>
  <c r="W120" i="12" s="1"/>
  <c r="F120" i="12" s="1"/>
  <c r="O36" i="6"/>
  <c r="W118" i="12" s="1"/>
  <c r="F118" i="12" s="1"/>
  <c r="M28" i="6"/>
  <c r="F63" i="6"/>
  <c r="N13" i="6"/>
  <c r="V90" i="12" s="1"/>
  <c r="E90" i="12" s="1"/>
  <c r="F49" i="6"/>
  <c r="V23" i="4"/>
  <c r="Y43" i="12" s="1"/>
  <c r="P43" i="12" s="1"/>
  <c r="L22" i="4"/>
  <c r="V28" i="4"/>
  <c r="Y20" i="12" s="1"/>
  <c r="P20" i="12" s="1"/>
  <c r="T30" i="4"/>
  <c r="W22" i="12" s="1"/>
  <c r="N22" i="12" s="1"/>
  <c r="U68" i="4"/>
  <c r="U29" i="4" s="1"/>
  <c r="X21" i="12" s="1"/>
  <c r="O21" i="12" s="1"/>
  <c r="K24" i="4"/>
  <c r="X33" i="12" s="1"/>
  <c r="O33" i="12" s="1"/>
  <c r="L23" i="4"/>
  <c r="Y32" i="12" s="1"/>
  <c r="P32" i="12" s="1"/>
  <c r="W132" i="12" l="1"/>
  <c r="F132" i="12" s="1"/>
  <c r="W121" i="12"/>
  <c r="F121" i="12" s="1"/>
  <c r="Y31" i="12"/>
  <c r="P31" i="12" s="1"/>
  <c r="N69" i="6"/>
  <c r="V109" i="12"/>
  <c r="E109" i="12" s="1"/>
  <c r="N55" i="6"/>
  <c r="V108" i="12"/>
  <c r="E108" i="12" s="1"/>
  <c r="N41" i="6"/>
  <c r="V107" i="12"/>
  <c r="E107" i="12" s="1"/>
  <c r="N28" i="6"/>
  <c r="V106" i="12"/>
  <c r="E106" i="12" s="1"/>
  <c r="G22" i="6"/>
  <c r="G36" i="6"/>
  <c r="X36" i="6"/>
  <c r="X129" i="12" s="1"/>
  <c r="G129" i="12" s="1"/>
  <c r="X22" i="6"/>
  <c r="X128" i="12" s="1"/>
  <c r="G128" i="12" s="1"/>
  <c r="P63" i="6"/>
  <c r="X120" i="12" s="1"/>
  <c r="G120" i="12" s="1"/>
  <c r="P22" i="6"/>
  <c r="X117" i="12" s="1"/>
  <c r="G117" i="12" s="1"/>
  <c r="X63" i="6"/>
  <c r="X131" i="12" s="1"/>
  <c r="G131" i="12" s="1"/>
  <c r="X49" i="6"/>
  <c r="X130" i="12" s="1"/>
  <c r="G130" i="12" s="1"/>
  <c r="P36" i="6"/>
  <c r="X118" i="12" s="1"/>
  <c r="G118" i="12" s="1"/>
  <c r="P49" i="6"/>
  <c r="X119" i="12" s="1"/>
  <c r="G119" i="12" s="1"/>
  <c r="Y7" i="6"/>
  <c r="Y89" i="12" s="1"/>
  <c r="H89" i="12" s="1"/>
  <c r="AF24" i="4"/>
  <c r="Y55" i="12" s="1"/>
  <c r="P55" i="12" s="1"/>
  <c r="Q7" i="6"/>
  <c r="Y88" i="12" s="1"/>
  <c r="H88" i="12" s="1"/>
  <c r="V24" i="4"/>
  <c r="Y44" i="12" s="1"/>
  <c r="P44" i="12" s="1"/>
  <c r="G63" i="6"/>
  <c r="G49" i="6"/>
  <c r="O13" i="6"/>
  <c r="W90" i="12" s="1"/>
  <c r="F90" i="12" s="1"/>
  <c r="U30" i="4"/>
  <c r="X22" i="12" s="1"/>
  <c r="O22" i="12" s="1"/>
  <c r="H7" i="6"/>
  <c r="V68" i="4"/>
  <c r="V29" i="4" s="1"/>
  <c r="Y21" i="12" s="1"/>
  <c r="P21" i="12" s="1"/>
  <c r="L24" i="4"/>
  <c r="Y33" i="12" s="1"/>
  <c r="P33" i="12" s="1"/>
  <c r="X132" i="12" l="1"/>
  <c r="G132" i="12" s="1"/>
  <c r="V110" i="12"/>
  <c r="E110" i="12" s="1"/>
  <c r="X121" i="12"/>
  <c r="G121" i="12" s="1"/>
  <c r="H36" i="6"/>
  <c r="X107" i="12" s="1"/>
  <c r="G107" i="12" s="1"/>
  <c r="X87" i="12"/>
  <c r="G87" i="12" s="1"/>
  <c r="O69" i="6"/>
  <c r="W109" i="12"/>
  <c r="F109" i="12" s="1"/>
  <c r="O55" i="6"/>
  <c r="W108" i="12"/>
  <c r="F108" i="12" s="1"/>
  <c r="O41" i="6"/>
  <c r="W107" i="12"/>
  <c r="F107" i="12" s="1"/>
  <c r="O28" i="6"/>
  <c r="W106" i="12"/>
  <c r="F106" i="12" s="1"/>
  <c r="Y36" i="6"/>
  <c r="Y22" i="6"/>
  <c r="Q63" i="6"/>
  <c r="Q22" i="6"/>
  <c r="H49" i="6"/>
  <c r="H22" i="6"/>
  <c r="Z7" i="6"/>
  <c r="Q36" i="6"/>
  <c r="R7" i="6"/>
  <c r="Y63" i="6"/>
  <c r="Y49" i="6"/>
  <c r="Q49" i="6"/>
  <c r="P13" i="6"/>
  <c r="X90" i="12" s="1"/>
  <c r="G90" i="12" s="1"/>
  <c r="H63" i="6"/>
  <c r="V30" i="4"/>
  <c r="Y22" i="12" s="1"/>
  <c r="P22" i="12" s="1"/>
  <c r="I7" i="6"/>
  <c r="W110" i="12" l="1"/>
  <c r="F110" i="12" s="1"/>
  <c r="P41" i="6"/>
  <c r="I36" i="6"/>
  <c r="Y107" i="12" s="1"/>
  <c r="H107" i="12" s="1"/>
  <c r="Y87" i="12"/>
  <c r="H87" i="12" s="1"/>
  <c r="Z63" i="6"/>
  <c r="Y131" i="12"/>
  <c r="H131" i="12" s="1"/>
  <c r="Z49" i="6"/>
  <c r="Y130" i="12"/>
  <c r="H130" i="12" s="1"/>
  <c r="Z36" i="6"/>
  <c r="Y129" i="12"/>
  <c r="H129" i="12" s="1"/>
  <c r="Z22" i="6"/>
  <c r="Y128" i="12"/>
  <c r="H128" i="12" s="1"/>
  <c r="R63" i="6"/>
  <c r="Y120" i="12"/>
  <c r="H120" i="12" s="1"/>
  <c r="R49" i="6"/>
  <c r="Y119" i="12"/>
  <c r="H119" i="12" s="1"/>
  <c r="R36" i="6"/>
  <c r="Y118" i="12"/>
  <c r="H118" i="12" s="1"/>
  <c r="R22" i="6"/>
  <c r="Y117" i="12"/>
  <c r="H117" i="12" s="1"/>
  <c r="P69" i="6"/>
  <c r="X109" i="12"/>
  <c r="G109" i="12" s="1"/>
  <c r="P55" i="6"/>
  <c r="X108" i="12"/>
  <c r="G108" i="12" s="1"/>
  <c r="P28" i="6"/>
  <c r="X106" i="12"/>
  <c r="G106" i="12" s="1"/>
  <c r="J7" i="6"/>
  <c r="I22" i="6"/>
  <c r="I63" i="6"/>
  <c r="I49" i="6"/>
  <c r="Q13" i="6"/>
  <c r="X110" i="12" l="1"/>
  <c r="G110" i="12" s="1"/>
  <c r="Y132" i="12"/>
  <c r="H132" i="12" s="1"/>
  <c r="Y121" i="12"/>
  <c r="H121" i="12" s="1"/>
  <c r="R13" i="6"/>
  <c r="Y90" i="12"/>
  <c r="H90" i="12" s="1"/>
  <c r="J36" i="6"/>
  <c r="J63" i="6"/>
  <c r="Y109" i="12"/>
  <c r="H109" i="12" s="1"/>
  <c r="J49" i="6"/>
  <c r="Y108" i="12"/>
  <c r="H108" i="12" s="1"/>
  <c r="J22" i="6"/>
  <c r="Y106" i="12"/>
  <c r="H106" i="12" s="1"/>
  <c r="Q69" i="6"/>
  <c r="R69" i="6" s="1"/>
  <c r="Q55" i="6"/>
  <c r="R55" i="6" s="1"/>
  <c r="Q41" i="6"/>
  <c r="R41" i="6" s="1"/>
  <c r="Q28" i="6"/>
  <c r="R28" i="6" s="1"/>
  <c r="Y110" i="12" l="1"/>
  <c r="H110" i="12" s="1"/>
</calcChain>
</file>

<file path=xl/sharedStrings.xml><?xml version="1.0" encoding="utf-8"?>
<sst xmlns="http://schemas.openxmlformats.org/spreadsheetml/2006/main" count="3892" uniqueCount="218">
  <si>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</si>
  <si>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</si>
  <si>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</si>
  <si>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</si>
  <si>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</si>
  <si>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</si>
  <si>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</si>
  <si>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</si>
  <si>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</si>
  <si>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</si>
  <si>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</si>
  <si>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</si>
  <si>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</si>
  <si>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</si>
  <si>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</si>
  <si>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</si>
  <si>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</si>
  <si>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</si>
  <si>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</si>
  <si>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</si>
  <si>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</si>
  <si>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</si>
  <si>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</si>
  <si>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</si>
  <si>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</si>
  <si>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</si>
  <si>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Argentina</t>
  </si>
  <si>
    <t>Bolivia</t>
  </si>
  <si>
    <t>Chile</t>
  </si>
  <si>
    <t>Colombia</t>
  </si>
  <si>
    <t>Costa Rica</t>
  </si>
  <si>
    <t>Cuba</t>
  </si>
  <si>
    <t>Ecuador</t>
  </si>
  <si>
    <t>El Salvador</t>
  </si>
  <si>
    <t>Guatemala</t>
  </si>
  <si>
    <t>Honduras</t>
  </si>
  <si>
    <t>Nicaragua</t>
  </si>
  <si>
    <t>Paraguay</t>
  </si>
  <si>
    <t>Uruguay</t>
  </si>
  <si>
    <t>Venezuela</t>
  </si>
  <si>
    <t>Aruba</t>
  </si>
  <si>
    <t>Bahamas</t>
  </si>
  <si>
    <t>Barbados</t>
  </si>
  <si>
    <t>Curaçao</t>
  </si>
  <si>
    <t>Guyana</t>
  </si>
  <si>
    <t>Jamaica</t>
  </si>
  <si>
    <t>Puerto Rico</t>
  </si>
  <si>
    <t>Suriname</t>
  </si>
  <si>
    <t>DO NOT DELETE</t>
  </si>
  <si>
    <t>No</t>
  </si>
  <si>
    <t>msm_prop_1</t>
  </si>
  <si>
    <t>msm_partn_1</t>
  </si>
  <si>
    <t>msm_risk_1</t>
  </si>
  <si>
    <t>msm_hiv_neg_1</t>
  </si>
  <si>
    <t>work_prop_1</t>
  </si>
  <si>
    <t>work_hiv_neg_1</t>
  </si>
  <si>
    <t>tgw_prop_1</t>
  </si>
  <si>
    <t>tgw_partn_1</t>
  </si>
  <si>
    <t>tgw_risk_1</t>
  </si>
  <si>
    <t>tgw_hiv_neg_1</t>
  </si>
  <si>
    <t>Control del formulario</t>
  </si>
  <si>
    <t>TOTAL 1</t>
  </si>
  <si>
    <t>TOTAL 2</t>
  </si>
  <si>
    <t>-</t>
  </si>
  <si>
    <t>Parámetros constantes</t>
  </si>
  <si>
    <t>Por categoría</t>
  </si>
  <si>
    <t>Todos</t>
  </si>
  <si>
    <t>Total</t>
  </si>
  <si>
    <t>Población total</t>
  </si>
  <si>
    <t>Dominica</t>
  </si>
  <si>
    <t xml:space="preserve"> </t>
  </si>
  <si>
    <t>Antigua and Barbuda</t>
  </si>
  <si>
    <t>Belize</t>
  </si>
  <si>
    <t>Brazil</t>
  </si>
  <si>
    <t>Guadeloupe</t>
  </si>
  <si>
    <t>French Guiana</t>
  </si>
  <si>
    <t>Haiti</t>
  </si>
  <si>
    <t>British Virgin Islands</t>
  </si>
  <si>
    <t>Martinique</t>
  </si>
  <si>
    <t>Mexico</t>
  </si>
  <si>
    <t>Panama</t>
  </si>
  <si>
    <t>Peru</t>
  </si>
  <si>
    <t>Dominican Republic</t>
  </si>
  <si>
    <t>Saint Lucia</t>
  </si>
  <si>
    <t>Trinidad and Tobago</t>
  </si>
  <si>
    <t>Saint Kitts and Nevis</t>
  </si>
  <si>
    <t>Saint Martin (French part)</t>
  </si>
  <si>
    <r>
      <rPr>
        <b/>
        <sz val="24"/>
        <color rgb="FF00B0F0"/>
        <rFont val="Calibri"/>
        <family val="2"/>
        <scheme val="minor"/>
      </rPr>
      <t xml:space="preserve">QUANTPrEP </t>
    </r>
    <r>
      <rPr>
        <b/>
        <sz val="24"/>
        <rFont val="Calibri"/>
        <family val="2"/>
        <scheme val="minor"/>
      </rPr>
      <t>Tool to estimate pre-exposure prophylaxis (PrEP) needs and implementation costs.</t>
    </r>
  </si>
  <si>
    <t>Welcome to QUANTPrEP! Instructions:</t>
  </si>
  <si>
    <r>
      <t xml:space="preserve">Step 1: </t>
    </r>
    <r>
      <rPr>
        <sz val="11"/>
        <color theme="1"/>
        <rFont val="Calibri"/>
        <family val="2"/>
        <scheme val="minor"/>
      </rPr>
      <t>Enter the information in the "Parameters" tab: general data and estimation parameters for each population</t>
    </r>
  </si>
  <si>
    <r>
      <rPr>
        <b/>
        <sz val="11"/>
        <color theme="1"/>
        <rFont val="Calibri"/>
        <family val="2"/>
        <scheme val="minor"/>
      </rPr>
      <t xml:space="preserve">Step 2: </t>
    </r>
    <r>
      <rPr>
        <sz val="11"/>
        <color theme="1"/>
        <rFont val="Calibri"/>
        <family val="2"/>
        <scheme val="minor"/>
      </rPr>
      <t>Proceed to the "Population Estimate" tab and enter: Age Group for each population, expected acceptability, and expansion plans</t>
    </r>
  </si>
  <si>
    <r>
      <rPr>
        <b/>
        <sz val="11"/>
        <color theme="1"/>
        <rFont val="Calibri"/>
        <family val="2"/>
        <scheme val="minor"/>
      </rPr>
      <t xml:space="preserve">Step 3: </t>
    </r>
    <r>
      <rPr>
        <sz val="11"/>
        <color theme="1"/>
        <rFont val="Calibri"/>
        <family val="2"/>
        <scheme val="minor"/>
      </rPr>
      <t>Then fill in the "Costs" tab with the available data.</t>
    </r>
  </si>
  <si>
    <t>Initial year of the analysis:</t>
  </si>
  <si>
    <t>Temporal horizon:</t>
  </si>
  <si>
    <t>Country/Region:</t>
  </si>
  <si>
    <t>Important notes</t>
  </si>
  <si>
    <t>Verify that all parameters for each population are complete</t>
  </si>
  <si>
    <t>Verify that the age group and corresponding cost data have been entered correctly</t>
  </si>
  <si>
    <t>For more information, refer to the instructions for use at:</t>
  </si>
  <si>
    <t>Description Parameter</t>
  </si>
  <si>
    <t>Label</t>
  </si>
  <si>
    <t>Point Estimate</t>
  </si>
  <si>
    <t>Lower Limit</t>
  </si>
  <si>
    <t>Upper Limit</t>
  </si>
  <si>
    <t xml:space="preserve">Confidence interval </t>
  </si>
  <si>
    <t>Reference</t>
  </si>
  <si>
    <t>Macro - Sensitivity Analysis</t>
  </si>
  <si>
    <t>Parameter included in the sensitivity analysis</t>
  </si>
  <si>
    <t>Analytical estimate used</t>
  </si>
  <si>
    <t>Analysis Value</t>
  </si>
  <si>
    <t>Proportion of men have sex with other men (MSM)</t>
  </si>
  <si>
    <t>Proportion of sexually active MSM (in the last 6 months)</t>
  </si>
  <si>
    <t>Proportion of MSM at substantial risk</t>
  </si>
  <si>
    <t>Proportion of sex workers (FSW)</t>
  </si>
  <si>
    <t>Proportion of sex workers not infected with HIV</t>
  </si>
  <si>
    <t>Proportion of men (biological sex) who are transgender women (TGW)</t>
  </si>
  <si>
    <t>Portion of sexually active TGWs (in the past 6 months)</t>
  </si>
  <si>
    <t>Proportion of TGW at substantial risk</t>
  </si>
  <si>
    <t>1 year</t>
  </si>
  <si>
    <t>2 years</t>
  </si>
  <si>
    <t>3 years</t>
  </si>
  <si>
    <t>4 years</t>
  </si>
  <si>
    <t>5 years</t>
  </si>
  <si>
    <t>Yes</t>
  </si>
  <si>
    <t>MALE BASE POPULATION FOR ESTIMATION OF NEED IN MSM</t>
  </si>
  <si>
    <t>FEMALE BASED POPULATION FOR ESTIMATION OF NEED IN FSW</t>
  </si>
  <si>
    <t>BASE POPULATION FOR ESTIMATION OF NEED IN TGW</t>
  </si>
  <si>
    <t>Age Group</t>
  </si>
  <si>
    <t>Region</t>
  </si>
  <si>
    <t>MSM</t>
  </si>
  <si>
    <t>FSW</t>
  </si>
  <si>
    <t>TGW</t>
  </si>
  <si>
    <t>Acceptability</t>
  </si>
  <si>
    <t>Expansion Plan</t>
  </si>
  <si>
    <t>% MSM</t>
  </si>
  <si>
    <t>% MSM/TGW</t>
  </si>
  <si>
    <t>% TGW</t>
  </si>
  <si>
    <t>% sexually active</t>
  </si>
  <si>
    <t>% high risk</t>
  </si>
  <si>
    <t>% not infected</t>
  </si>
  <si>
    <t>% sexual workers</t>
  </si>
  <si>
    <t>PrEP Need in each population group</t>
  </si>
  <si>
    <t>PrEP Acceptability</t>
  </si>
  <si>
    <t>Percentage of people with PrEP offer who agree to use it (Acceptability)</t>
  </si>
  <si>
    <t>Medication</t>
  </si>
  <si>
    <t>Medication (USD/year)</t>
  </si>
  <si>
    <t>Services</t>
  </si>
  <si>
    <t>Counselling (behavior) (USD/visit)</t>
  </si>
  <si>
    <t>Counselling (adherence) (USD/visit)</t>
  </si>
  <si>
    <t>Clinic visit (USD/visit)</t>
  </si>
  <si>
    <t>HIV Testing (USD/test)</t>
  </si>
  <si>
    <t>Hepatitis B surface antigen</t>
  </si>
  <si>
    <t>Tests</t>
  </si>
  <si>
    <t>Creatinine Tests</t>
  </si>
  <si>
    <t>Others</t>
  </si>
  <si>
    <t>Type</t>
  </si>
  <si>
    <t>Population</t>
  </si>
  <si>
    <t>Yearly frecuency</t>
  </si>
  <si>
    <t>Unit cost</t>
  </si>
  <si>
    <t>Analytical estimation used</t>
  </si>
  <si>
    <t>Annual costs of implementing PrEP in MSM</t>
  </si>
  <si>
    <t>Annual costs of implementing PrEP in FSW</t>
  </si>
  <si>
    <t>Annual costs of implementing PrEP in TGW</t>
  </si>
  <si>
    <t>Total Annual Cost</t>
  </si>
  <si>
    <t>Total budgetary implications</t>
  </si>
  <si>
    <r>
      <t xml:space="preserve">Enter information </t>
    </r>
    <r>
      <rPr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in the cells in gray.</t>
    </r>
  </si>
  <si>
    <t>https://iris.paho.org/handle/10665.2/55800</t>
  </si>
  <si>
    <t>SUMMARY RESULTS</t>
  </si>
  <si>
    <t>Need</t>
  </si>
  <si>
    <t xml:space="preserve">TOTAL POPULATION </t>
  </si>
  <si>
    <t>PrEP expansion plan</t>
  </si>
  <si>
    <t>MSM in need of PrEP</t>
  </si>
  <si>
    <t>FSW in PrEP need</t>
  </si>
  <si>
    <t>TGW in PrEP need</t>
  </si>
  <si>
    <t>Individual costs per year</t>
  </si>
  <si>
    <t>Men</t>
  </si>
  <si>
    <t>Women</t>
  </si>
  <si>
    <t>Hepatitis C antibody</t>
  </si>
  <si>
    <t>STI lab test: syphilis</t>
  </si>
  <si>
    <t>STI lab test: chlamydia</t>
  </si>
  <si>
    <t>STI lab test: gonorreah</t>
  </si>
  <si>
    <t>Frequency in subsequent years</t>
  </si>
  <si>
    <t>Pregnancy</t>
  </si>
  <si>
    <t>Sex</t>
  </si>
  <si>
    <t>Lower Age</t>
  </si>
  <si>
    <t>Upper Age</t>
  </si>
  <si>
    <t>TGW &amp; FSW</t>
  </si>
  <si>
    <t>MSM &amp; FSW</t>
  </si>
  <si>
    <t>MSM &amp; TGW</t>
  </si>
  <si>
    <t>FSW &amp; TGW</t>
  </si>
  <si>
    <t>MSM &amp; FSW &amp; TGW</t>
  </si>
  <si>
    <t>POPULATION</t>
  </si>
  <si>
    <t>KIT</t>
  </si>
  <si>
    <t>MEDICATION</t>
  </si>
  <si>
    <t>SERVICES</t>
  </si>
  <si>
    <t>TESTS</t>
  </si>
  <si>
    <t>OTHERS</t>
  </si>
  <si>
    <t>Pre-Exposure Prophylaxis (PrEP) needs and implementation costs estimate</t>
  </si>
  <si>
    <t>abc abc abc abc abc abc abc abc abc abc abc abc abc abc abc abc abc abc abc abc</t>
  </si>
  <si>
    <t>abc abc abc abc abc abc abc abc abc abc abc abc</t>
  </si>
  <si>
    <t>PrEP ANNUAL COST</t>
  </si>
  <si>
    <t>DISTRIBUTION OF PrEP PROGRAM COSTS BY COST CATEGORY</t>
  </si>
  <si>
    <t>Expansion Plan (Percentage of people in need and accepts coverage)</t>
  </si>
  <si>
    <t>total Need for PrEP</t>
  </si>
  <si>
    <t>Men who have sex with men (MSM)</t>
  </si>
  <si>
    <t>Female sex workers (FSW)</t>
  </si>
  <si>
    <t>Transgender women (TGW)</t>
  </si>
  <si>
    <t xml:space="preserve"> PrEP need, acceptability and expansion plan by key population </t>
  </si>
  <si>
    <t>PrEP Expansion Plan</t>
  </si>
  <si>
    <t>Total Population</t>
  </si>
  <si>
    <t>Need for PreP</t>
  </si>
  <si>
    <t>Grenada</t>
  </si>
  <si>
    <t>Saint Vincent and the Grenadines</t>
  </si>
  <si>
    <t>Hepatitis B Vaccination</t>
  </si>
  <si>
    <t>Proportion of MSM not infected with HIV</t>
  </si>
  <si>
    <t>Proportion of TGW not infected with HIV</t>
  </si>
  <si>
    <t>Proportion of FSW at substantial risk</t>
  </si>
  <si>
    <t>work_risk_1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</si>
</sst>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-* #,##0_-;\-* #,##0_-;_-* &quot;-&quot;??_-;_-@_-"/>
    <numFmt numFmtId="171" formatCode="_-* #,##0.000_-;\-* #,##0.000_-;_-* &quot;-&quot;??_-;_-@_-"/>
    <numFmt numFmtId="172" formatCode="_-* #,##0.0000_-;\-* #,##0.0000_-;_-* &quot;-&quot;??_-;_-@_-"/>
    <numFmt numFmtId="173" formatCode="_-[$$-409]* #,##0.00_ ;_-[$$-409]* \-#,##0.00\ ;_-[$$-409]* &quot;-&quot;??_ ;_-@_ "/>
    <numFmt numFmtId="174" formatCode="_-[$$-409]* #,##0_ ;_-[$$-409]* \-#,##0\ ;_-[$$-409]* &quot;-&quot;??_ ;_-@_ "/>
    <numFmt numFmtId="175" formatCode="_-* #,##0.0_-;\-* #,##0.0_-;_-* &quot;-&quot;??_-;_-@_-"/>
    <numFmt numFmtId="176" formatCode="_([$$-409]* #,##0.00_);_([$$-409]* \(#,##0.00\);_([$$-409]* &quot;-&quot;??_);_(@_)"/>
  </numFmts>
  <fonts count="4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34995574816125979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 tint="-4.9958800012207406E-2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rgb="FF000000"/>
      <name val="Calibri"/>
      <family val="2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3F3F76"/>
      <name val="Calibri"/>
      <family val="2"/>
    </font>
    <font>
      <sz val="8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B0F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24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6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9.985656300546282E-2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theme="8"/>
        <bgColor indexed="64"/>
      </patternFill>
    </fill>
  </fills>
  <borders count="63">
    <border>
      <left/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8DC9"/>
      </left>
      <right/>
      <top style="thin">
        <color rgb="FF008DC9"/>
      </top>
      <bottom/>
      <diagonal/>
    </border>
    <border>
      <left/>
      <right/>
      <top style="thin">
        <color rgb="FF008DC9"/>
      </top>
      <bottom/>
      <diagonal/>
    </border>
    <border>
      <left/>
      <right style="thin">
        <color rgb="FF008DC9"/>
      </right>
      <top style="thin">
        <color rgb="FF008DC9"/>
      </top>
      <bottom/>
      <diagonal/>
    </border>
    <border>
      <left style="thin">
        <color rgb="FF008DC9"/>
      </left>
      <right/>
      <top/>
      <bottom/>
      <diagonal/>
    </border>
    <border>
      <left/>
      <right style="thin">
        <color rgb="FF008DC9"/>
      </right>
      <top/>
      <bottom/>
      <diagonal/>
    </border>
    <border>
      <left style="thin">
        <color rgb="FF008DC9"/>
      </left>
      <right/>
      <top/>
      <bottom style="thin">
        <color rgb="FF008DC9"/>
      </bottom>
      <diagonal/>
    </border>
    <border>
      <left/>
      <right/>
      <top/>
      <bottom style="thin">
        <color rgb="FF008DC9"/>
      </bottom>
      <diagonal/>
    </border>
    <border>
      <left/>
      <right style="thin">
        <color rgb="FF008DC9"/>
      </right>
      <top/>
      <bottom style="thin">
        <color rgb="FF008DC9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rgb="FF008DC9"/>
      </top>
      <bottom style="thin">
        <color rgb="FF008DC9"/>
      </bottom>
      <diagonal/>
    </border>
    <border>
      <left style="thin">
        <color rgb="FF008DC9"/>
      </left>
      <right style="thin">
        <color rgb="FF008DC9"/>
      </right>
      <top style="thin">
        <color rgb="FF008DC9"/>
      </top>
      <bottom style="thin">
        <color rgb="FF008DC9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rgb="FF008DC9"/>
      </bottom>
      <diagonal/>
    </border>
    <border>
      <left style="thin">
        <color rgb="FF008DC9"/>
      </left>
      <right/>
      <top style="thin">
        <color rgb="FF008DC9"/>
      </top>
      <bottom style="thin">
        <color rgb="FF008DC9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/>
      <right style="thin">
        <color rgb="FF008DC9"/>
      </right>
      <top style="thin">
        <color rgb="FF008DC9"/>
      </top>
      <bottom style="thin">
        <color rgb="FF008DC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rgb="FF008DC9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rgb="FF008DC9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 tint="-0.49995422223578601"/>
      </right>
      <top/>
      <bottom/>
      <diagonal/>
    </border>
    <border>
      <left/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/>
      <right/>
      <top/>
      <bottom style="double">
        <color rgb="FF3F3F3F"/>
      </bottom>
      <diagonal/>
    </border>
    <border>
      <left/>
      <right style="thin">
        <color rgb="FF008DC9"/>
      </right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rgb="FF008DC9"/>
      </left>
      <right/>
      <top/>
      <bottom style="thin">
        <color indexed="64"/>
      </bottom>
      <diagonal/>
    </border>
    <border>
      <left/>
      <right style="thin">
        <color theme="0" tint="-0.49995422223578601"/>
      </right>
      <top/>
      <bottom style="thin">
        <color indexed="64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indexed="64"/>
      </bottom>
      <diagonal/>
    </border>
    <border>
      <left/>
      <right style="thin">
        <color rgb="FF008DC9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theme="0" tint="-0.499984740745262"/>
      </right>
      <top/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Alignment="0" applyProtection="0"/>
    <xf numFmtId="0" fontId="4" fillId="4" borderId="0" applyNumberFormat="0" applyAlignment="0" applyProtection="0"/>
    <xf numFmtId="165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" fillId="5" borderId="2" applyNumberFormat="0" applyAlignment="0" applyProtection="0"/>
    <xf numFmtId="0" fontId="26" fillId="0" borderId="0"/>
    <xf numFmtId="0" fontId="7" fillId="6" borderId="2" applyNumberFormat="0" applyAlignment="0" applyProtection="0"/>
    <xf numFmtId="0" fontId="8" fillId="7" borderId="3" applyNumberFormat="0" applyAlignment="0" applyProtection="0"/>
    <xf numFmtId="0" fontId="12" fillId="0" borderId="0"/>
    <xf numFmtId="0" fontId="16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center" vertical="center"/>
    </xf>
    <xf numFmtId="0" fontId="5" fillId="0" borderId="0" xfId="0" applyFont="1"/>
    <xf numFmtId="170" fontId="3" fillId="3" borderId="0" xfId="7" applyNumberForma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6" applyAlignment="1">
      <alignment horizontal="center"/>
    </xf>
    <xf numFmtId="0" fontId="9" fillId="0" borderId="0" xfId="0" applyFont="1"/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/>
    <xf numFmtId="0" fontId="0" fillId="0" borderId="13" xfId="0" applyBorder="1" applyAlignment="1">
      <alignment horizontal="left"/>
    </xf>
    <xf numFmtId="0" fontId="0" fillId="0" borderId="13" xfId="0" applyBorder="1"/>
    <xf numFmtId="0" fontId="0" fillId="0" borderId="10" xfId="0" applyBorder="1" applyAlignment="1">
      <alignment horizontal="left"/>
    </xf>
    <xf numFmtId="165" fontId="0" fillId="0" borderId="0" xfId="0" applyNumberFormat="1" applyAlignment="1">
      <alignment horizontal="left"/>
    </xf>
    <xf numFmtId="0" fontId="11" fillId="0" borderId="0" xfId="0" applyFont="1"/>
    <xf numFmtId="0" fontId="26" fillId="0" borderId="0" xfId="12"/>
    <xf numFmtId="165" fontId="0" fillId="0" borderId="0" xfId="9" applyFont="1"/>
    <xf numFmtId="0" fontId="8" fillId="7" borderId="0" xfId="14" applyBorder="1"/>
    <xf numFmtId="165" fontId="7" fillId="6" borderId="0" xfId="13" applyNumberFormat="1" applyBorder="1"/>
    <xf numFmtId="0" fontId="2" fillId="2" borderId="15" xfId="6" applyBorder="1" applyAlignment="1">
      <alignment horizontal="center"/>
    </xf>
    <xf numFmtId="0" fontId="2" fillId="2" borderId="15" xfId="6" applyBorder="1"/>
    <xf numFmtId="0" fontId="0" fillId="0" borderId="16" xfId="0" applyBorder="1"/>
    <xf numFmtId="0" fontId="26" fillId="0" borderId="0" xfId="12" applyAlignment="1">
      <alignment horizontal="left" vertical="center"/>
    </xf>
    <xf numFmtId="0" fontId="0" fillId="0" borderId="0" xfId="0" applyAlignment="1">
      <alignment horizontal="left" vertical="center"/>
    </xf>
    <xf numFmtId="165" fontId="0" fillId="0" borderId="0" xfId="9" applyFont="1" applyAlignment="1">
      <alignment horizontal="left" vertical="center"/>
    </xf>
    <xf numFmtId="165" fontId="0" fillId="0" borderId="8" xfId="9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3" fontId="3" fillId="3" borderId="0" xfId="7" applyNumberFormat="1"/>
    <xf numFmtId="173" fontId="2" fillId="2" borderId="1" xfId="6" applyNumberFormat="1"/>
    <xf numFmtId="173" fontId="2" fillId="2" borderId="15" xfId="6" applyNumberFormat="1" applyBorder="1"/>
    <xf numFmtId="0" fontId="15" fillId="0" borderId="0" xfId="0" applyFont="1" applyAlignment="1">
      <alignment horizontal="center"/>
    </xf>
    <xf numFmtId="165" fontId="7" fillId="6" borderId="2" xfId="13" applyNumberFormat="1"/>
    <xf numFmtId="0" fontId="8" fillId="7" borderId="3" xfId="14"/>
    <xf numFmtId="0" fontId="26" fillId="0" borderId="5" xfId="12" applyBorder="1"/>
    <xf numFmtId="0" fontId="0" fillId="0" borderId="6" xfId="0" applyBorder="1" applyAlignment="1">
      <alignment horizontal="left" vertical="center"/>
    </xf>
    <xf numFmtId="173" fontId="3" fillId="3" borderId="8" xfId="7" applyNumberFormat="1" applyBorder="1" applyAlignment="1">
      <alignment vertical="center"/>
    </xf>
    <xf numFmtId="0" fontId="2" fillId="2" borderId="1" xfId="6"/>
    <xf numFmtId="0" fontId="2" fillId="2" borderId="1" xfId="6" applyAlignment="1">
      <alignment vertical="center"/>
    </xf>
    <xf numFmtId="171" fontId="0" fillId="0" borderId="8" xfId="9" applyNumberFormat="1" applyFont="1" applyBorder="1" applyAlignment="1">
      <alignment vertical="center"/>
    </xf>
    <xf numFmtId="0" fontId="17" fillId="0" borderId="0" xfId="0" applyFont="1"/>
    <xf numFmtId="0" fontId="26" fillId="0" borderId="0" xfId="12" applyAlignment="1">
      <alignment horizontal="center"/>
    </xf>
    <xf numFmtId="174" fontId="0" fillId="0" borderId="0" xfId="0" applyNumberFormat="1"/>
    <xf numFmtId="174" fontId="5" fillId="0" borderId="0" xfId="0" applyNumberFormat="1" applyFont="1"/>
    <xf numFmtId="0" fontId="0" fillId="0" borderId="13" xfId="0" applyBorder="1" applyAlignment="1">
      <alignment horizontal="center" vertical="center"/>
    </xf>
    <xf numFmtId="0" fontId="2" fillId="2" borderId="17" xfId="6" applyBorder="1" applyAlignment="1">
      <alignment horizontal="center"/>
    </xf>
    <xf numFmtId="173" fontId="2" fillId="2" borderId="17" xfId="6" applyNumberFormat="1" applyBorder="1"/>
    <xf numFmtId="0" fontId="0" fillId="0" borderId="0" xfId="0" applyAlignment="1">
      <alignment horizontal="right" vertical="center"/>
    </xf>
    <xf numFmtId="173" fontId="8" fillId="0" borderId="8" xfId="7" applyNumberFormat="1" applyFont="1" applyFill="1" applyBorder="1" applyAlignment="1">
      <alignment vertical="center"/>
    </xf>
    <xf numFmtId="173" fontId="3" fillId="0" borderId="8" xfId="7" applyNumberFormat="1" applyFill="1" applyBorder="1" applyAlignment="1">
      <alignment vertical="center"/>
    </xf>
    <xf numFmtId="173" fontId="0" fillId="0" borderId="0" xfId="0" applyNumberFormat="1"/>
    <xf numFmtId="0" fontId="2" fillId="2" borderId="1" xfId="6" applyAlignment="1">
      <alignment horizontal="left"/>
    </xf>
    <xf numFmtId="0" fontId="2" fillId="2" borderId="15" xfId="6" applyBorder="1" applyAlignment="1">
      <alignment horizontal="left"/>
    </xf>
    <xf numFmtId="9" fontId="0" fillId="0" borderId="0" xfId="0" applyNumberFormat="1"/>
    <xf numFmtId="0" fontId="17" fillId="0" borderId="7" xfId="0" applyFont="1" applyBorder="1"/>
    <xf numFmtId="0" fontId="17" fillId="0" borderId="0" xfId="12" applyFont="1"/>
    <xf numFmtId="0" fontId="17" fillId="0" borderId="8" xfId="0" applyFont="1" applyBorder="1"/>
    <xf numFmtId="0" fontId="26" fillId="0" borderId="0" xfId="12" applyAlignment="1">
      <alignment horizontal="left"/>
    </xf>
    <xf numFmtId="174" fontId="3" fillId="3" borderId="0" xfId="7" applyNumberFormat="1"/>
    <xf numFmtId="165" fontId="0" fillId="0" borderId="10" xfId="0" applyNumberFormat="1" applyBorder="1" applyAlignment="1">
      <alignment horizontal="left"/>
    </xf>
    <xf numFmtId="174" fontId="5" fillId="0" borderId="10" xfId="0" applyNumberFormat="1" applyFont="1" applyBorder="1"/>
    <xf numFmtId="9" fontId="2" fillId="2" borderId="1" xfId="10" applyFont="1" applyFill="1" applyBorder="1" applyAlignment="1">
      <alignment horizontal="center" vertical="center"/>
    </xf>
    <xf numFmtId="175" fontId="0" fillId="0" borderId="0" xfId="9" applyNumberFormat="1" applyFont="1"/>
    <xf numFmtId="175" fontId="0" fillId="0" borderId="0" xfId="0" applyNumberFormat="1"/>
    <xf numFmtId="170" fontId="3" fillId="3" borderId="5" xfId="7" applyNumberFormat="1" applyBorder="1"/>
    <xf numFmtId="176" fontId="0" fillId="0" borderId="0" xfId="0" applyNumberFormat="1" applyAlignment="1">
      <alignment horizontal="center"/>
    </xf>
    <xf numFmtId="171" fontId="2" fillId="2" borderId="1" xfId="6" applyNumberFormat="1" applyAlignment="1">
      <alignment vertical="center"/>
    </xf>
    <xf numFmtId="0" fontId="5" fillId="0" borderId="4" xfId="0" applyFont="1" applyBorder="1" applyAlignment="1">
      <alignment horizontal="left"/>
    </xf>
    <xf numFmtId="0" fontId="12" fillId="0" borderId="0" xfId="15"/>
    <xf numFmtId="0" fontId="19" fillId="0" borderId="0" xfId="15" applyFont="1"/>
    <xf numFmtId="0" fontId="25" fillId="0" borderId="0" xfId="15" applyFont="1"/>
    <xf numFmtId="0" fontId="23" fillId="0" borderId="0" xfId="0" applyFont="1"/>
    <xf numFmtId="0" fontId="18" fillId="0" borderId="0" xfId="0" applyFont="1"/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7" xfId="12" applyFont="1" applyBorder="1"/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20" xfId="0" applyFont="1" applyBorder="1"/>
    <xf numFmtId="0" fontId="21" fillId="0" borderId="0" xfId="0" applyFont="1"/>
    <xf numFmtId="0" fontId="20" fillId="0" borderId="32" xfId="0" applyFont="1" applyBorder="1" applyAlignment="1">
      <alignment horizontal="center"/>
    </xf>
    <xf numFmtId="0" fontId="18" fillId="0" borderId="33" xfId="0" applyFont="1" applyBorder="1"/>
    <xf numFmtId="0" fontId="21" fillId="6" borderId="2" xfId="13" applyFont="1"/>
    <xf numFmtId="0" fontId="21" fillId="6" borderId="0" xfId="13" applyFont="1" applyBorder="1"/>
    <xf numFmtId="0" fontId="18" fillId="0" borderId="13" xfId="0" applyFont="1" applyBorder="1" applyAlignment="1">
      <alignment horizontal="left"/>
    </xf>
    <xf numFmtId="0" fontId="21" fillId="0" borderId="4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0" xfId="12" applyFont="1" applyAlignment="1">
      <alignment horizontal="center" vertical="center"/>
    </xf>
    <xf numFmtId="0" fontId="18" fillId="0" borderId="30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0" fontId="18" fillId="0" borderId="30" xfId="12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2" fillId="0" borderId="0" xfId="16" applyFont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27" fillId="0" borderId="0" xfId="15" applyFont="1"/>
    <xf numFmtId="0" fontId="28" fillId="0" borderId="0" xfId="15" applyFont="1"/>
    <xf numFmtId="1" fontId="28" fillId="0" borderId="0" xfId="15" applyNumberFormat="1" applyFont="1"/>
    <xf numFmtId="0" fontId="18" fillId="0" borderId="35" xfId="0" applyFont="1" applyBorder="1" applyAlignment="1">
      <alignment horizontal="center" vertical="center"/>
    </xf>
    <xf numFmtId="173" fontId="3" fillId="3" borderId="34" xfId="7" applyNumberFormat="1" applyBorder="1" applyAlignment="1">
      <alignment vertical="center"/>
    </xf>
    <xf numFmtId="0" fontId="4" fillId="0" borderId="5" xfId="0" applyFont="1" applyBorder="1"/>
    <xf numFmtId="0" fontId="29" fillId="0" borderId="30" xfId="0" applyFont="1" applyBorder="1"/>
    <xf numFmtId="173" fontId="2" fillId="8" borderId="1" xfId="6" applyNumberFormat="1" applyFill="1"/>
    <xf numFmtId="1" fontId="2" fillId="2" borderId="1" xfId="6" applyNumberFormat="1" applyAlignment="1">
      <alignment horizontal="center"/>
    </xf>
    <xf numFmtId="0" fontId="0" fillId="8" borderId="0" xfId="0" applyFill="1"/>
    <xf numFmtId="0" fontId="18" fillId="0" borderId="0" xfId="0" applyFont="1" applyAlignment="1">
      <alignment horizontal="left" vertical="center"/>
    </xf>
    <xf numFmtId="9" fontId="2" fillId="2" borderId="36" xfId="6" applyNumberFormat="1" applyBorder="1" applyAlignment="1">
      <alignment horizontal="center"/>
    </xf>
    <xf numFmtId="0" fontId="5" fillId="8" borderId="0" xfId="0" applyFont="1" applyFill="1"/>
    <xf numFmtId="43" fontId="0" fillId="0" borderId="0" xfId="0" applyNumberFormat="1"/>
    <xf numFmtId="0" fontId="2" fillId="8" borderId="1" xfId="6" applyFill="1" applyAlignment="1">
      <alignment horizontal="center"/>
    </xf>
    <xf numFmtId="0" fontId="18" fillId="8" borderId="0" xfId="0" applyFont="1" applyFill="1"/>
    <xf numFmtId="170" fontId="0" fillId="0" borderId="0" xfId="0" applyNumberFormat="1"/>
    <xf numFmtId="9" fontId="2" fillId="0" borderId="0" xfId="10" applyFont="1" applyFill="1" applyBorder="1" applyAlignment="1">
      <alignment horizontal="center" vertical="center"/>
    </xf>
    <xf numFmtId="0" fontId="2" fillId="0" borderId="0" xfId="6" applyFill="1" applyBorder="1" applyAlignment="1">
      <alignment horizontal="center"/>
    </xf>
    <xf numFmtId="0" fontId="0" fillId="8" borderId="20" xfId="0" applyFill="1" applyBorder="1"/>
    <xf numFmtId="9" fontId="2" fillId="0" borderId="0" xfId="10" applyFont="1" applyFill="1" applyBorder="1" applyAlignment="1">
      <alignment horizontal="center"/>
    </xf>
    <xf numFmtId="9" fontId="2" fillId="2" borderId="17" xfId="1" applyFont="1" applyFill="1" applyBorder="1" applyAlignment="1">
      <alignment horizontal="center"/>
    </xf>
    <xf numFmtId="9" fontId="2" fillId="2" borderId="38" xfId="1" applyFont="1" applyFill="1" applyBorder="1" applyAlignment="1">
      <alignment horizontal="center"/>
    </xf>
    <xf numFmtId="9" fontId="2" fillId="2" borderId="37" xfId="1" applyFont="1" applyFill="1" applyBorder="1" applyAlignment="1">
      <alignment horizontal="center"/>
    </xf>
    <xf numFmtId="0" fontId="0" fillId="0" borderId="39" xfId="0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170" fontId="6" fillId="0" borderId="0" xfId="0" applyNumberFormat="1" applyFont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5" xfId="0" applyBorder="1"/>
    <xf numFmtId="170" fontId="0" fillId="0" borderId="35" xfId="0" applyNumberFormat="1" applyBorder="1"/>
    <xf numFmtId="0" fontId="0" fillId="0" borderId="46" xfId="0" applyBorder="1"/>
    <xf numFmtId="170" fontId="31" fillId="9" borderId="29" xfId="0" applyNumberFormat="1" applyFont="1" applyFill="1" applyBorder="1" applyAlignment="1">
      <alignment horizontal="center" vertical="center"/>
    </xf>
    <xf numFmtId="170" fontId="31" fillId="9" borderId="0" xfId="0" applyNumberFormat="1" applyFont="1" applyFill="1" applyAlignment="1">
      <alignment horizontal="center" vertical="center"/>
    </xf>
    <xf numFmtId="0" fontId="0" fillId="0" borderId="23" xfId="0" applyBorder="1" applyAlignment="1">
      <alignment horizont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5" fillId="0" borderId="7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30" fillId="0" borderId="7" xfId="18" applyBorder="1" applyAlignment="1"/>
    <xf numFmtId="0" fontId="13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2" borderId="0" xfId="6" applyBorder="1" applyAlignment="1">
      <alignment horizontal="center" vertical="center"/>
    </xf>
    <xf numFmtId="0" fontId="2" fillId="2" borderId="0" xfId="6" applyBorder="1" applyAlignment="1">
      <alignment horizontal="center"/>
    </xf>
    <xf numFmtId="0" fontId="24" fillId="2" borderId="0" xfId="6" applyFont="1" applyBorder="1"/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24" fillId="0" borderId="0" xfId="6" applyFont="1" applyFill="1" applyBorder="1"/>
    <xf numFmtId="0" fontId="24" fillId="0" borderId="5" xfId="6" applyFont="1" applyFill="1" applyBorder="1"/>
    <xf numFmtId="0" fontId="18" fillId="0" borderId="47" xfId="12" applyFont="1" applyBorder="1"/>
    <xf numFmtId="0" fontId="29" fillId="0" borderId="48" xfId="0" applyFont="1" applyBorder="1"/>
    <xf numFmtId="171" fontId="2" fillId="2" borderId="49" xfId="6" applyNumberFormat="1" applyBorder="1" applyAlignment="1">
      <alignment vertical="center"/>
    </xf>
    <xf numFmtId="0" fontId="2" fillId="2" borderId="49" xfId="6" applyBorder="1" applyAlignment="1">
      <alignment vertical="center"/>
    </xf>
    <xf numFmtId="0" fontId="26" fillId="0" borderId="23" xfId="12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171" fontId="0" fillId="0" borderId="50" xfId="9" applyNumberFormat="1" applyFont="1" applyBorder="1" applyAlignment="1">
      <alignment vertical="center"/>
    </xf>
    <xf numFmtId="0" fontId="36" fillId="0" borderId="0" xfId="0" applyFont="1"/>
    <xf numFmtId="0" fontId="35" fillId="0" borderId="0" xfId="0" applyFont="1"/>
    <xf numFmtId="0" fontId="37" fillId="0" borderId="0" xfId="0" applyFont="1"/>
    <xf numFmtId="0" fontId="21" fillId="0" borderId="0" xfId="0" applyFont="1" applyAlignment="1">
      <alignment horizontal="center" vertical="center"/>
    </xf>
    <xf numFmtId="0" fontId="28" fillId="10" borderId="0" xfId="15" applyFont="1" applyFill="1"/>
    <xf numFmtId="0" fontId="0" fillId="0" borderId="53" xfId="0" applyBorder="1"/>
    <xf numFmtId="0" fontId="6" fillId="0" borderId="41" xfId="0" applyFont="1" applyBorder="1"/>
    <xf numFmtId="0" fontId="6" fillId="0" borderId="44" xfId="0" applyFont="1" applyBorder="1"/>
    <xf numFmtId="0" fontId="21" fillId="8" borderId="0" xfId="0" applyFont="1" applyFill="1"/>
    <xf numFmtId="9" fontId="2" fillId="2" borderId="1" xfId="6" applyNumberFormat="1" applyAlignment="1">
      <alignment horizontal="center"/>
    </xf>
    <xf numFmtId="43" fontId="0" fillId="0" borderId="35" xfId="0" applyNumberFormat="1" applyBorder="1"/>
    <xf numFmtId="0" fontId="5" fillId="8" borderId="42" xfId="0" applyFont="1" applyFill="1" applyBorder="1"/>
    <xf numFmtId="9" fontId="0" fillId="0" borderId="42" xfId="0" applyNumberFormat="1" applyBorder="1"/>
    <xf numFmtId="170" fontId="3" fillId="9" borderId="0" xfId="7" applyNumberFormat="1" applyFill="1"/>
    <xf numFmtId="0" fontId="6" fillId="0" borderId="42" xfId="0" applyFont="1" applyBorder="1"/>
    <xf numFmtId="0" fontId="21" fillId="0" borderId="0" xfId="0" applyFont="1" applyAlignment="1">
      <alignment vertical="center"/>
    </xf>
    <xf numFmtId="0" fontId="4" fillId="4" borderId="0" xfId="8"/>
    <xf numFmtId="0" fontId="0" fillId="0" borderId="0" xfId="0" applyAlignment="1">
      <alignment vertical="center"/>
    </xf>
    <xf numFmtId="10" fontId="0" fillId="0" borderId="0" xfId="1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172" fontId="4" fillId="4" borderId="0" xfId="8" applyNumberFormat="1"/>
    <xf numFmtId="172" fontId="2" fillId="2" borderId="1" xfId="6" applyNumberFormat="1"/>
    <xf numFmtId="165" fontId="4" fillId="4" borderId="0" xfId="8" applyNumberFormat="1"/>
    <xf numFmtId="172" fontId="4" fillId="0" borderId="0" xfId="8" applyNumberFormat="1" applyFill="1"/>
    <xf numFmtId="0" fontId="0" fillId="0" borderId="0" xfId="0" applyAlignment="1">
      <alignment wrapText="1"/>
    </xf>
    <xf numFmtId="172" fontId="2" fillId="2" borderId="17" xfId="6" applyNumberFormat="1" applyBorder="1"/>
    <xf numFmtId="172" fontId="2" fillId="0" borderId="0" xfId="6" applyNumberFormat="1" applyFill="1" applyBorder="1"/>
    <xf numFmtId="1" fontId="28" fillId="0" borderId="0" xfId="15" applyNumberFormat="1" applyFont="1" applyAlignment="1">
      <alignment horizontal="center"/>
    </xf>
    <xf numFmtId="176" fontId="3" fillId="3" borderId="0" xfId="2" applyNumberFormat="1" applyFont="1" applyFill="1"/>
    <xf numFmtId="0" fontId="38" fillId="0" borderId="0" xfId="0" applyFont="1" applyAlignment="1">
      <alignment horizontal="center"/>
    </xf>
    <xf numFmtId="9" fontId="3" fillId="3" borderId="0" xfId="7" applyNumberFormat="1" applyAlignment="1">
      <alignment horizontal="center"/>
    </xf>
    <xf numFmtId="9" fontId="2" fillId="2" borderId="1" xfId="10" applyFont="1" applyFill="1" applyBorder="1" applyAlignment="1">
      <alignment horizontal="center"/>
    </xf>
    <xf numFmtId="0" fontId="39" fillId="0" borderId="0" xfId="0" applyFont="1"/>
    <xf numFmtId="0" fontId="14" fillId="0" borderId="23" xfId="0" applyFont="1" applyBorder="1"/>
    <xf numFmtId="0" fontId="14" fillId="0" borderId="0" xfId="0" applyFont="1"/>
    <xf numFmtId="1" fontId="0" fillId="0" borderId="0" xfId="0" applyNumberFormat="1"/>
    <xf numFmtId="176" fontId="0" fillId="0" borderId="0" xfId="0" applyNumberFormat="1"/>
    <xf numFmtId="0" fontId="35" fillId="0" borderId="0" xfId="0" applyFont="1" applyAlignment="1">
      <alignment horizontal="center"/>
    </xf>
    <xf numFmtId="0" fontId="0" fillId="12" borderId="0" xfId="0" applyFill="1"/>
    <xf numFmtId="0" fontId="5" fillId="12" borderId="0" xfId="0" applyFont="1" applyFill="1"/>
    <xf numFmtId="176" fontId="0" fillId="12" borderId="54" xfId="2" applyNumberFormat="1" applyFont="1" applyFill="1" applyBorder="1"/>
    <xf numFmtId="176" fontId="0" fillId="0" borderId="54" xfId="2" applyNumberFormat="1" applyFont="1" applyBorder="1"/>
    <xf numFmtId="176" fontId="0" fillId="12" borderId="56" xfId="2" applyNumberFormat="1" applyFont="1" applyFill="1" applyBorder="1"/>
    <xf numFmtId="176" fontId="0" fillId="12" borderId="58" xfId="2" applyNumberFormat="1" applyFont="1" applyFill="1" applyBorder="1"/>
    <xf numFmtId="176" fontId="0" fillId="0" borderId="58" xfId="2" applyNumberFormat="1" applyFont="1" applyBorder="1"/>
    <xf numFmtId="176" fontId="0" fillId="12" borderId="59" xfId="2" applyNumberFormat="1" applyFont="1" applyFill="1" applyBorder="1"/>
    <xf numFmtId="9" fontId="0" fillId="0" borderId="0" xfId="1" applyFont="1"/>
    <xf numFmtId="176" fontId="34" fillId="0" borderId="29" xfId="2" applyNumberFormat="1" applyFont="1" applyFill="1" applyBorder="1" applyAlignment="1">
      <alignment horizontal="center"/>
    </xf>
    <xf numFmtId="176" fontId="34" fillId="0" borderId="0" xfId="2" applyNumberFormat="1" applyFont="1" applyFill="1" applyAlignment="1">
      <alignment horizontal="center"/>
    </xf>
    <xf numFmtId="0" fontId="35" fillId="15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176" fontId="36" fillId="0" borderId="29" xfId="0" applyNumberFormat="1" applyFont="1" applyBorder="1" applyAlignment="1">
      <alignment horizontal="center" wrapText="1"/>
    </xf>
    <xf numFmtId="1" fontId="36" fillId="15" borderId="29" xfId="0" applyNumberFormat="1" applyFont="1" applyFill="1" applyBorder="1" applyAlignment="1">
      <alignment horizontal="center" vertical="center"/>
    </xf>
    <xf numFmtId="1" fontId="36" fillId="0" borderId="29" xfId="0" applyNumberFormat="1" applyFont="1" applyBorder="1" applyAlignment="1">
      <alignment horizontal="center" vertical="center"/>
    </xf>
    <xf numFmtId="0" fontId="34" fillId="16" borderId="0" xfId="0" applyFont="1" applyFill="1" applyAlignment="1">
      <alignment horizontal="center"/>
    </xf>
    <xf numFmtId="1" fontId="34" fillId="16" borderId="0" xfId="0" applyNumberFormat="1" applyFont="1" applyFill="1" applyAlignment="1">
      <alignment horizontal="center"/>
    </xf>
    <xf numFmtId="0" fontId="0" fillId="16" borderId="0" xfId="0" applyFill="1"/>
    <xf numFmtId="0" fontId="34" fillId="16" borderId="0" xfId="0" applyFont="1" applyFill="1"/>
    <xf numFmtId="1" fontId="6" fillId="16" borderId="0" xfId="0" applyNumberFormat="1" applyFont="1" applyFill="1" applyAlignment="1">
      <alignment horizontal="center"/>
    </xf>
    <xf numFmtId="0" fontId="36" fillId="16" borderId="0" xfId="0" applyFont="1" applyFill="1"/>
    <xf numFmtId="176" fontId="34" fillId="9" borderId="0" xfId="2" applyNumberFormat="1" applyFont="1" applyFill="1" applyAlignment="1">
      <alignment horizontal="center"/>
    </xf>
    <xf numFmtId="0" fontId="35" fillId="9" borderId="0" xfId="0" applyFont="1" applyFill="1" applyAlignment="1">
      <alignment horizontal="center"/>
    </xf>
    <xf numFmtId="0" fontId="36" fillId="9" borderId="29" xfId="0" applyFont="1" applyFill="1" applyBorder="1" applyAlignment="1">
      <alignment horizontal="center"/>
    </xf>
    <xf numFmtId="0" fontId="36" fillId="9" borderId="0" xfId="0" applyFont="1" applyFill="1" applyAlignment="1">
      <alignment horizontal="center"/>
    </xf>
    <xf numFmtId="0" fontId="34" fillId="0" borderId="55" xfId="0" applyFont="1" applyBorder="1"/>
    <xf numFmtId="0" fontId="34" fillId="0" borderId="57" xfId="0" applyFont="1" applyBorder="1"/>
    <xf numFmtId="0" fontId="6" fillId="12" borderId="61" xfId="0" applyFont="1" applyFill="1" applyBorder="1" applyAlignment="1">
      <alignment horizontal="center"/>
    </xf>
    <xf numFmtId="0" fontId="6" fillId="12" borderId="62" xfId="0" applyFont="1" applyFill="1" applyBorder="1" applyAlignment="1">
      <alignment horizontal="center"/>
    </xf>
    <xf numFmtId="0" fontId="6" fillId="12" borderId="60" xfId="0" applyFont="1" applyFill="1" applyBorder="1"/>
    <xf numFmtId="0" fontId="34" fillId="15" borderId="0" xfId="0" applyFont="1" applyFill="1" applyAlignment="1">
      <alignment horizontal="center"/>
    </xf>
    <xf numFmtId="1" fontId="34" fillId="15" borderId="0" xfId="0" applyNumberFormat="1" applyFont="1" applyFill="1" applyAlignment="1">
      <alignment horizontal="center"/>
    </xf>
    <xf numFmtId="0" fontId="0" fillId="15" borderId="0" xfId="0" applyFill="1"/>
    <xf numFmtId="0" fontId="34" fillId="15" borderId="0" xfId="0" applyFont="1" applyFill="1"/>
    <xf numFmtId="1" fontId="6" fillId="15" borderId="0" xfId="0" applyNumberFormat="1" applyFont="1" applyFill="1" applyAlignment="1">
      <alignment horizontal="center"/>
    </xf>
    <xf numFmtId="0" fontId="36" fillId="15" borderId="0" xfId="0" applyFont="1" applyFill="1"/>
    <xf numFmtId="0" fontId="35" fillId="13" borderId="0" xfId="0" applyFont="1" applyFill="1" applyAlignment="1">
      <alignment horizontal="center" vertical="center"/>
    </xf>
    <xf numFmtId="1" fontId="36" fillId="13" borderId="29" xfId="0" applyNumberFormat="1" applyFont="1" applyFill="1" applyBorder="1" applyAlignment="1">
      <alignment horizontal="center" vertical="center"/>
    </xf>
    <xf numFmtId="0" fontId="0" fillId="0" borderId="23" xfId="0" applyBorder="1"/>
    <xf numFmtId="176" fontId="0" fillId="0" borderId="54" xfId="2" applyNumberFormat="1" applyFont="1" applyFill="1" applyBorder="1"/>
    <xf numFmtId="176" fontId="0" fillId="0" borderId="56" xfId="2" applyNumberFormat="1" applyFont="1" applyFill="1" applyBorder="1"/>
    <xf numFmtId="176" fontId="0" fillId="0" borderId="58" xfId="2" applyNumberFormat="1" applyFont="1" applyFill="1" applyBorder="1"/>
    <xf numFmtId="176" fontId="0" fillId="0" borderId="59" xfId="2" applyNumberFormat="1" applyFont="1" applyFill="1" applyBorder="1"/>
    <xf numFmtId="0" fontId="26" fillId="0" borderId="0" xfId="12" applyAlignment="1">
      <alignment vertical="top" wrapText="1"/>
    </xf>
    <xf numFmtId="0" fontId="1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42" fillId="11" borderId="0" xfId="0" applyFont="1" applyFill="1" applyAlignment="1">
      <alignment horizontal="center" vertical="top" wrapText="1"/>
    </xf>
    <xf numFmtId="0" fontId="0" fillId="0" borderId="29" xfId="0" applyBorder="1" applyAlignment="1">
      <alignment horizontal="center" vertical="center" wrapText="1"/>
    </xf>
    <xf numFmtId="170" fontId="5" fillId="0" borderId="0" xfId="0" applyNumberFormat="1" applyFont="1" applyAlignment="1">
      <alignment horizontal="left"/>
    </xf>
    <xf numFmtId="0" fontId="18" fillId="0" borderId="16" xfId="12" applyFont="1" applyBorder="1" applyAlignment="1">
      <alignment horizontal="center" vertical="center"/>
    </xf>
    <xf numFmtId="0" fontId="0" fillId="0" borderId="13" xfId="12" applyFont="1" applyBorder="1" applyAlignment="1">
      <alignment horizontal="center" vertical="center"/>
    </xf>
    <xf numFmtId="0" fontId="0" fillId="0" borderId="18" xfId="12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3" fontId="2" fillId="2" borderId="27" xfId="6" applyNumberFormat="1" applyBorder="1" applyAlignment="1">
      <alignment horizontal="center"/>
    </xf>
    <xf numFmtId="173" fontId="2" fillId="2" borderId="28" xfId="6" applyNumberFormat="1" applyBorder="1" applyAlignment="1">
      <alignment horizontal="center"/>
    </xf>
    <xf numFmtId="173" fontId="2" fillId="2" borderId="25" xfId="6" applyNumberFormat="1" applyBorder="1" applyAlignment="1">
      <alignment horizontal="center"/>
    </xf>
    <xf numFmtId="173" fontId="2" fillId="2" borderId="26" xfId="6" applyNumberFormat="1" applyBorder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1" fillId="0" borderId="0" xfId="12" applyFont="1" applyAlignment="1">
      <alignment horizontal="center" vertical="center"/>
    </xf>
    <xf numFmtId="0" fontId="14" fillId="0" borderId="0" xfId="12" applyFont="1" applyAlignment="1">
      <alignment horizontal="center" vertical="center"/>
    </xf>
    <xf numFmtId="0" fontId="43" fillId="13" borderId="29" xfId="0" applyFont="1" applyFill="1" applyBorder="1" applyAlignment="1">
      <alignment horizontal="center"/>
    </xf>
    <xf numFmtId="0" fontId="14" fillId="14" borderId="29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2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4" fillId="13" borderId="0" xfId="0" applyFont="1" applyFill="1" applyAlignment="1">
      <alignment horizontal="center" vertical="center"/>
    </xf>
    <xf numFmtId="0" fontId="18" fillId="10" borderId="7" xfId="12" applyFont="1" applyFill="1" applyBorder="1"/>
    <xf numFmtId="0" fontId="29" fillId="10" borderId="30" xfId="0" applyFont="1" applyFill="1" applyBorder="1"/>
    <xf numFmtId="0" fontId="10" fillId="0" borderId="41" xfId="0" applyFont="1" applyFill="1" applyBorder="1" applyAlignment="1">
      <alignment horizontal="left"/>
    </xf>
  </cellXfs>
  <cellStyles count="19">
    <cellStyle name="Cálculo" xfId="13" xr:uid="{00000000-0005-0000-0000-000000000000}"/>
    <cellStyle name="Célula de Verificação" xfId="14" xr:uid="{00000000-0005-0000-0000-000001000000}"/>
    <cellStyle name="Célula Vinculada" xfId="8" xr:uid="{00000000-0005-0000-0000-000002000000}"/>
    <cellStyle name="Comma" xfId="4" xr:uid="{00000000-0005-0000-0000-000003000000}"/>
    <cellStyle name="Comma [0]" xfId="5" xr:uid="{00000000-0005-0000-0000-000004000000}"/>
    <cellStyle name="Currency" xfId="2" xr:uid="{00000000-0005-0000-0000-000005000000}"/>
    <cellStyle name="Currency [0]" xfId="3" xr:uid="{00000000-0005-0000-0000-000006000000}"/>
    <cellStyle name="Entrada" xfId="6" xr:uid="{00000000-0005-0000-0000-000007000000}"/>
    <cellStyle name="Entrada 2" xfId="11" xr:uid="{00000000-0005-0000-0000-000008000000}"/>
    <cellStyle name="Hyperlink" xfId="18" builtinId="8"/>
    <cellStyle name="Moeda" xfId="17" xr:uid="{00000000-0005-0000-0000-000009000000}"/>
    <cellStyle name="Normal" xfId="0" builtinId="0"/>
    <cellStyle name="Normal 2" xfId="12" xr:uid="{00000000-0005-0000-0000-00000B000000}"/>
    <cellStyle name="Normal 3" xfId="15" xr:uid="{00000000-0005-0000-0000-00000C000000}"/>
    <cellStyle name="Percent" xfId="1" xr:uid="{00000000-0005-0000-0000-00000D000000}"/>
    <cellStyle name="Porcentagem" xfId="10" xr:uid="{00000000-0005-0000-0000-00000E000000}"/>
    <cellStyle name="Saída" xfId="7" xr:uid="{00000000-0005-0000-0000-00000F000000}"/>
    <cellStyle name="Texto Explicativo" xfId="16" xr:uid="{00000000-0005-0000-0000-000010000000}"/>
    <cellStyle name="Vírgula" xfId="9" xr:uid="{00000000-0005-0000-0000-000011000000}"/>
  </cellStyles>
  <dxfs count="88"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 style="thin">
          <color rgb="FF008DC9"/>
        </left>
        <right/>
        <top/>
        <bottom/>
      </border>
    </dxf>
    <dxf>
      <font>
        <color theme="0"/>
      </font>
      <fill>
        <patternFill patternType="none"/>
      </fill>
      <border>
        <left style="thin">
          <color rgb="FF008DC9"/>
        </left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border>
        <bottom style="thin">
          <color theme="4"/>
        </bottom>
        <vertical/>
        <horizontal/>
      </border>
    </dxf>
    <dxf>
      <font>
        <color theme="0"/>
      </font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 style="thin">
          <color rgb="FF008DC9"/>
        </top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 style="thin">
          <color rgb="FF008DC9"/>
        </top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</dxf>
  </dxfs>
  <tableStyles count="0" defaultTableStyle="TableStyleMedium2" defaultPivotStyle="PivotStyleLight16"/>
  <colors>
    <mruColors>
      <color rgb="FF65D7FF"/>
      <color rgb="FF0394ED"/>
      <color rgb="FF008D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Dashboard!$C$106</c:f>
              <c:strCache>
                <c:ptCount val="1"/>
                <c:pt idx="0">
                  <c:v>MEDICATION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Dashboard!$D$105:$H$105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Dashboard!$D$106:$H$106</c:f>
              <c:numCache>
                <c:formatCode>_([$$-409]* #,##0.00_);_([$$-409]* \(#,##0.00\);_([$$-409]*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1-493E-A0D5-53C9E23CA321}"/>
            </c:ext>
          </c:extLst>
        </c:ser>
        <c:ser>
          <c:idx val="1"/>
          <c:order val="1"/>
          <c:tx>
            <c:strRef>
              <c:f>Dashboard!$C$107</c:f>
              <c:strCache>
                <c:ptCount val="1"/>
                <c:pt idx="0">
                  <c:v>SERVICES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Dashboard!$D$105:$H$105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Dashboard!$D$107:$H$107</c:f>
              <c:numCache>
                <c:formatCode>_([$$-409]* #,##0.00_);_([$$-409]* \(#,##0.00\);_([$$-409]*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31-493E-A0D5-53C9E23CA321}"/>
            </c:ext>
          </c:extLst>
        </c:ser>
        <c:ser>
          <c:idx val="2"/>
          <c:order val="2"/>
          <c:tx>
            <c:strRef>
              <c:f>Dashboard!$C$108</c:f>
              <c:strCache>
                <c:ptCount val="1"/>
                <c:pt idx="0">
                  <c:v>TESTS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Dashboard!$D$105:$H$105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Dashboard!$D$108:$H$108</c:f>
              <c:numCache>
                <c:formatCode>_([$$-409]* #,##0.00_);_([$$-409]* \(#,##0.00\);_([$$-409]*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31-493E-A0D5-53C9E23CA321}"/>
            </c:ext>
          </c:extLst>
        </c:ser>
        <c:ser>
          <c:idx val="3"/>
          <c:order val="3"/>
          <c:tx>
            <c:strRef>
              <c:f>Dashboard!$C$109</c:f>
              <c:strCache>
                <c:ptCount val="1"/>
                <c:pt idx="0">
                  <c:v>OTHERS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Dashboard!$D$105:$H$105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Dashboard!$D$109:$H$109</c:f>
              <c:numCache>
                <c:formatCode>_([$$-409]* #,##0.00_);_([$$-409]* \(#,##0.00\);_([$$-409]*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31-493E-A0D5-53C9E23CA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160800"/>
        <c:axId val="347077920"/>
      </c:lineChart>
      <c:catAx>
        <c:axId val="39816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077920"/>
        <c:crosses val="autoZero"/>
        <c:auto val="1"/>
        <c:lblAlgn val="ctr"/>
        <c:lblOffset val="100"/>
        <c:noMultiLvlLbl val="0"/>
      </c:catAx>
      <c:valAx>
        <c:axId val="3470779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$-409]* #,##0.00_);_([$$-409]* \(#,##0.00\);_([$$-409]* &quot;-&quot;??_);_(@_)" sourceLinked="1"/>
        <c:majorTickMark val="none"/>
        <c:minorTickMark val="none"/>
        <c:tickLblPos val="nextTo"/>
        <c:crossAx val="39816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Dashboard!$C$117</c:f>
              <c:strCache>
                <c:ptCount val="1"/>
                <c:pt idx="0">
                  <c:v>MEDICATION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Dashboard!$D$105:$H$105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Dashboard!$D$117:$H$117</c:f>
              <c:numCache>
                <c:formatCode>_([$$-409]* #,##0.00_);_([$$-409]* \(#,##0.00\);_([$$-409]*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60-481E-BB44-AC0DDB568AF0}"/>
            </c:ext>
          </c:extLst>
        </c:ser>
        <c:ser>
          <c:idx val="1"/>
          <c:order val="1"/>
          <c:tx>
            <c:strRef>
              <c:f>Dashboard!$C$118</c:f>
              <c:strCache>
                <c:ptCount val="1"/>
                <c:pt idx="0">
                  <c:v>SERVICES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Dashboard!$D$105:$H$105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Dashboard!$D$118:$H$118</c:f>
              <c:numCache>
                <c:formatCode>_([$$-409]* #,##0.00_);_([$$-409]* \(#,##0.00\);_([$$-409]*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60-481E-BB44-AC0DDB568AF0}"/>
            </c:ext>
          </c:extLst>
        </c:ser>
        <c:ser>
          <c:idx val="2"/>
          <c:order val="2"/>
          <c:tx>
            <c:strRef>
              <c:f>Dashboard!$C$119</c:f>
              <c:strCache>
                <c:ptCount val="1"/>
                <c:pt idx="0">
                  <c:v>TESTS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Dashboard!$D$105:$H$105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Dashboard!$D$119:$H$119</c:f>
              <c:numCache>
                <c:formatCode>_([$$-409]* #,##0.00_);_([$$-409]* \(#,##0.00\);_([$$-409]*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60-481E-BB44-AC0DDB568AF0}"/>
            </c:ext>
          </c:extLst>
        </c:ser>
        <c:ser>
          <c:idx val="3"/>
          <c:order val="3"/>
          <c:tx>
            <c:strRef>
              <c:f>Dashboard!$C$120</c:f>
              <c:strCache>
                <c:ptCount val="1"/>
                <c:pt idx="0">
                  <c:v>OTHERS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Dashboard!$D$105:$H$105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Dashboard!$D$120:$H$120</c:f>
              <c:numCache>
                <c:formatCode>_([$$-409]* #,##0.00_);_([$$-409]* \(#,##0.00\);_([$$-409]*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60-481E-BB44-AC0DDB568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160800"/>
        <c:axId val="347077920"/>
      </c:lineChart>
      <c:catAx>
        <c:axId val="39816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077920"/>
        <c:crosses val="autoZero"/>
        <c:auto val="1"/>
        <c:lblAlgn val="ctr"/>
        <c:lblOffset val="100"/>
        <c:noMultiLvlLbl val="0"/>
      </c:catAx>
      <c:valAx>
        <c:axId val="3470779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$-409]* #,##0.00_);_([$$-409]* \(#,##0.00\);_([$$-409]* &quot;-&quot;??_);_(@_)" sourceLinked="1"/>
        <c:majorTickMark val="none"/>
        <c:minorTickMark val="none"/>
        <c:tickLblPos val="nextTo"/>
        <c:crossAx val="39816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Dashboard!$C$128</c:f>
              <c:strCache>
                <c:ptCount val="1"/>
                <c:pt idx="0">
                  <c:v>MEDICATION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Dashboard!$D$105:$H$105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Dashboard!$D$128:$H$128</c:f>
              <c:numCache>
                <c:formatCode>_([$$-409]* #,##0.00_);_([$$-409]* \(#,##0.00\);_([$$-409]*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5E-43F2-BF05-8D3909A4A921}"/>
            </c:ext>
          </c:extLst>
        </c:ser>
        <c:ser>
          <c:idx val="1"/>
          <c:order val="1"/>
          <c:tx>
            <c:strRef>
              <c:f>Dashboard!$C$129</c:f>
              <c:strCache>
                <c:ptCount val="1"/>
                <c:pt idx="0">
                  <c:v>SERVICES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Dashboard!$D$105:$H$105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Dashboard!$D$129:$H$129</c:f>
              <c:numCache>
                <c:formatCode>_([$$-409]* #,##0.00_);_([$$-409]* \(#,##0.00\);_([$$-409]*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5E-43F2-BF05-8D3909A4A921}"/>
            </c:ext>
          </c:extLst>
        </c:ser>
        <c:ser>
          <c:idx val="2"/>
          <c:order val="2"/>
          <c:tx>
            <c:strRef>
              <c:f>Dashboard!$C$130</c:f>
              <c:strCache>
                <c:ptCount val="1"/>
                <c:pt idx="0">
                  <c:v>TESTS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Dashboard!$D$105:$H$105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Dashboard!$D$130:$H$130</c:f>
              <c:numCache>
                <c:formatCode>_([$$-409]* #,##0.00_);_([$$-409]* \(#,##0.00\);_([$$-409]*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5E-43F2-BF05-8D3909A4A921}"/>
            </c:ext>
          </c:extLst>
        </c:ser>
        <c:ser>
          <c:idx val="3"/>
          <c:order val="3"/>
          <c:tx>
            <c:strRef>
              <c:f>Dashboard!$C$131</c:f>
              <c:strCache>
                <c:ptCount val="1"/>
                <c:pt idx="0">
                  <c:v>OTHERS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Dashboard!$D$105:$H$105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Dashboard!$D$131:$H$131</c:f>
              <c:numCache>
                <c:formatCode>_([$$-409]* #,##0.00_);_([$$-409]* \(#,##0.00\);_([$$-409]*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5E-43F2-BF05-8D3909A4A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160800"/>
        <c:axId val="347077920"/>
      </c:lineChart>
      <c:catAx>
        <c:axId val="39816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077920"/>
        <c:crosses val="autoZero"/>
        <c:auto val="1"/>
        <c:lblAlgn val="ctr"/>
        <c:lblOffset val="100"/>
        <c:noMultiLvlLbl val="0"/>
      </c:catAx>
      <c:valAx>
        <c:axId val="3470779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$-409]* #,##0.00_);_([$$-409]* \(#,##0.00\);_([$$-409]* &quot;-&quot;??_);_(@_)" sourceLinked="1"/>
        <c:majorTickMark val="none"/>
        <c:minorTickMark val="none"/>
        <c:tickLblPos val="nextTo"/>
        <c:crossAx val="39816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Dashboard!$C$89</c:f>
              <c:strCache>
                <c:ptCount val="1"/>
                <c:pt idx="0">
                  <c:v>TGW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Dashboard!$D$86:$H$86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Dashboard!$D$89:$H$89</c:f>
              <c:numCache>
                <c:formatCode>_([$$-409]* #,##0.00_);_([$$-409]* \(#,##0.00\);_([$$-409]*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0-4296-8183-E37FE61607EA}"/>
            </c:ext>
          </c:extLst>
        </c:ser>
        <c:ser>
          <c:idx val="1"/>
          <c:order val="1"/>
          <c:tx>
            <c:strRef>
              <c:f>Dashboard!$C$88</c:f>
              <c:strCache>
                <c:ptCount val="1"/>
                <c:pt idx="0">
                  <c:v>FSW</c:v>
                </c:pt>
              </c:strCache>
            </c:strRef>
          </c:tx>
          <c:spPr>
            <a:solidFill>
              <a:srgbClr val="65D7FF"/>
            </a:solidFill>
            <a:ln>
              <a:noFill/>
            </a:ln>
            <a:effectLst/>
          </c:spPr>
          <c:invertIfNegative val="0"/>
          <c:cat>
            <c:numRef>
              <c:f>Dashboard!$D$86:$H$86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Dashboard!$D$88:$H$88</c:f>
              <c:numCache>
                <c:formatCode>_([$$-409]* #,##0.00_);_([$$-409]* \(#,##0.00\);_([$$-409]*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0-4296-8183-E37FE61607EA}"/>
            </c:ext>
          </c:extLst>
        </c:ser>
        <c:ser>
          <c:idx val="0"/>
          <c:order val="2"/>
          <c:tx>
            <c:strRef>
              <c:f>Dashboard!$C$87</c:f>
              <c:strCache>
                <c:ptCount val="1"/>
                <c:pt idx="0">
                  <c:v>MSM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Dashboard!$D$86:$H$86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Dashboard!$D$87:$H$87</c:f>
              <c:numCache>
                <c:formatCode>_([$$-409]* #,##0.00_);_([$$-409]* \(#,##0.00\);_([$$-409]*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0-4296-8183-E37FE6160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543840"/>
        <c:axId val="335275104"/>
      </c:barChart>
      <c:lineChart>
        <c:grouping val="standard"/>
        <c:varyColors val="0"/>
        <c:ser>
          <c:idx val="3"/>
          <c:order val="3"/>
          <c:tx>
            <c:strRef>
              <c:f>Dashboard!$C$90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Dashboard!$D$90:$H$90</c:f>
              <c:numCache>
                <c:formatCode>_([$$-409]* #,##0.00_);_([$$-409]* \(#,##0.00\);_([$$-409]*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F0-4296-8183-E37FE6160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43840"/>
        <c:axId val="335275104"/>
      </c:lineChart>
      <c:catAx>
        <c:axId val="19754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275104"/>
        <c:crosses val="autoZero"/>
        <c:auto val="1"/>
        <c:lblAlgn val="ctr"/>
        <c:lblOffset val="100"/>
        <c:noMultiLvlLbl val="0"/>
      </c:catAx>
      <c:valAx>
        <c:axId val="3352751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$-409]* #,##0.00_);_([$$-409]* \(#,##0.00\);_([$$-409]* &quot;-&quot;??_);_(@_)" sourceLinked="1"/>
        <c:majorTickMark val="none"/>
        <c:minorTickMark val="none"/>
        <c:tickLblPos val="nextTo"/>
        <c:crossAx val="19754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Dashboard!$K$20</c:f>
              <c:strCache>
                <c:ptCount val="1"/>
                <c:pt idx="0">
                  <c:v> Total Population Need for PreP </c:v>
                </c:pt>
              </c:strCache>
            </c:strRef>
          </c:tx>
          <c:spPr>
            <a:ln w="28575" cap="rnd">
              <a:solidFill>
                <a:srgbClr val="65D7FF"/>
              </a:solidFill>
              <a:round/>
            </a:ln>
            <a:effectLst/>
          </c:spPr>
          <c:marker>
            <c:symbol val="none"/>
          </c:marker>
          <c:cat>
            <c:numRef>
              <c:f>Dashboard!$L$30:$P$30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Dashboard!$L$20:$P$20</c:f>
              <c:numCache>
                <c:formatCode>0</c:formatCod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90-45BA-9D0B-8FA0EC572889}"/>
            </c:ext>
          </c:extLst>
        </c:ser>
        <c:ser>
          <c:idx val="1"/>
          <c:order val="1"/>
          <c:tx>
            <c:strRef>
              <c:f>Dashboard!$K$21</c:f>
              <c:strCache>
                <c:ptCount val="1"/>
                <c:pt idx="0">
                  <c:v> Total Population PrEP Acceptability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Dashboard!$L$30:$P$30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Dashboard!$L$21:$P$21</c:f>
              <c:numCache>
                <c:formatCode>0</c:formatCod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90-45BA-9D0B-8FA0EC572889}"/>
            </c:ext>
          </c:extLst>
        </c:ser>
        <c:ser>
          <c:idx val="2"/>
          <c:order val="2"/>
          <c:tx>
            <c:strRef>
              <c:f>Dashboard!$K$22</c:f>
              <c:strCache>
                <c:ptCount val="1"/>
                <c:pt idx="0">
                  <c:v> Total Population PrEP Expansion Plan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Dashboard!$L$30:$P$30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Dashboard!$L$22:$P$22</c:f>
              <c:numCache>
                <c:formatCode>0</c:formatCod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90-45BA-9D0B-8FA0EC572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939776"/>
        <c:axId val="325456960"/>
      </c:lineChart>
      <c:catAx>
        <c:axId val="26993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456960"/>
        <c:crosses val="autoZero"/>
        <c:auto val="1"/>
        <c:lblAlgn val="ctr"/>
        <c:lblOffset val="100"/>
        <c:noMultiLvlLbl val="0"/>
      </c:catAx>
      <c:valAx>
        <c:axId val="32545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people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93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65D7FF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Dashboard!$K$31</c:f>
              <c:strCache>
                <c:ptCount val="1"/>
                <c:pt idx="0">
                  <c:v> MSM total Need for PrEP </c:v>
                </c:pt>
              </c:strCache>
            </c:strRef>
          </c:tx>
          <c:spPr>
            <a:ln w="28575" cap="rnd">
              <a:solidFill>
                <a:srgbClr val="65D7FF"/>
              </a:solidFill>
              <a:round/>
            </a:ln>
            <a:effectLst/>
          </c:spPr>
          <c:marker>
            <c:symbol val="none"/>
          </c:marker>
          <c:cat>
            <c:numRef>
              <c:f>Dashboard!$L$30:$P$30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Dashboard!$L$31:$P$31</c:f>
              <c:numCache>
                <c:formatCode>0</c:formatCod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53-44DC-8273-F955774FB20B}"/>
            </c:ext>
          </c:extLst>
        </c:ser>
        <c:ser>
          <c:idx val="1"/>
          <c:order val="1"/>
          <c:tx>
            <c:strRef>
              <c:f>Dashboard!$K$32</c:f>
              <c:strCache>
                <c:ptCount val="1"/>
                <c:pt idx="0">
                  <c:v> MSM PrEP Acceptability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Dashboard!$L$30:$P$30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Dashboard!$L$32:$P$32</c:f>
              <c:numCache>
                <c:formatCode>0</c:formatCod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53-44DC-8273-F955774FB20B}"/>
            </c:ext>
          </c:extLst>
        </c:ser>
        <c:ser>
          <c:idx val="2"/>
          <c:order val="2"/>
          <c:tx>
            <c:strRef>
              <c:f>Dashboard!$K$33</c:f>
              <c:strCache>
                <c:ptCount val="1"/>
                <c:pt idx="0">
                  <c:v> MSM PrEP Expansion Plan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Dashboard!$L$30:$P$30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Dashboard!$L$33:$P$33</c:f>
              <c:numCache>
                <c:formatCode>0</c:formatCod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53-44DC-8273-F955774FB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939776"/>
        <c:axId val="325456960"/>
      </c:lineChart>
      <c:catAx>
        <c:axId val="26993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456960"/>
        <c:crosses val="autoZero"/>
        <c:auto val="1"/>
        <c:lblAlgn val="ctr"/>
        <c:lblOffset val="100"/>
        <c:noMultiLvlLbl val="0"/>
      </c:catAx>
      <c:valAx>
        <c:axId val="32545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people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93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65D7FF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Dashboard!$K$42</c:f>
              <c:strCache>
                <c:ptCount val="1"/>
                <c:pt idx="0">
                  <c:v> FSW total Need for PrEP </c:v>
                </c:pt>
              </c:strCache>
            </c:strRef>
          </c:tx>
          <c:spPr>
            <a:ln w="28575" cap="rnd">
              <a:solidFill>
                <a:srgbClr val="65D7FF"/>
              </a:solidFill>
              <a:round/>
            </a:ln>
            <a:effectLst/>
          </c:spPr>
          <c:marker>
            <c:symbol val="none"/>
          </c:marker>
          <c:cat>
            <c:numRef>
              <c:f>Dashboard!$L$30:$P$30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Dashboard!$L$42:$P$42</c:f>
              <c:numCache>
                <c:formatCode>0</c:formatCod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F2-49D2-8FCA-2517CB68AB1B}"/>
            </c:ext>
          </c:extLst>
        </c:ser>
        <c:ser>
          <c:idx val="1"/>
          <c:order val="1"/>
          <c:tx>
            <c:strRef>
              <c:f>Dashboard!$K$43</c:f>
              <c:strCache>
                <c:ptCount val="1"/>
                <c:pt idx="0">
                  <c:v> FSW PrEP Acceptability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Dashboard!$L$30:$P$30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Dashboard!$L$43:$P$43</c:f>
              <c:numCache>
                <c:formatCode>0</c:formatCod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F2-49D2-8FCA-2517CB68AB1B}"/>
            </c:ext>
          </c:extLst>
        </c:ser>
        <c:ser>
          <c:idx val="2"/>
          <c:order val="2"/>
          <c:tx>
            <c:strRef>
              <c:f>Dashboard!$K$44</c:f>
              <c:strCache>
                <c:ptCount val="1"/>
                <c:pt idx="0">
                  <c:v> FSW PrEP Expansion Plan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Dashboard!$L$30:$P$30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Dashboard!$L$44:$P$44</c:f>
              <c:numCache>
                <c:formatCode>0</c:formatCod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F2-49D2-8FCA-2517CB68A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939776"/>
        <c:axId val="325456960"/>
      </c:lineChart>
      <c:catAx>
        <c:axId val="26993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456960"/>
        <c:crosses val="autoZero"/>
        <c:auto val="1"/>
        <c:lblAlgn val="ctr"/>
        <c:lblOffset val="100"/>
        <c:noMultiLvlLbl val="0"/>
      </c:catAx>
      <c:valAx>
        <c:axId val="32545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people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93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65D7FF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Dashboard!$K$53</c:f>
              <c:strCache>
                <c:ptCount val="1"/>
                <c:pt idx="0">
                  <c:v> TGW total Need for PrEP </c:v>
                </c:pt>
              </c:strCache>
            </c:strRef>
          </c:tx>
          <c:spPr>
            <a:ln w="28575" cap="rnd">
              <a:solidFill>
                <a:srgbClr val="65D7FF"/>
              </a:solidFill>
              <a:round/>
            </a:ln>
            <a:effectLst/>
          </c:spPr>
          <c:marker>
            <c:symbol val="none"/>
          </c:marker>
          <c:cat>
            <c:numRef>
              <c:f>Dashboard!$L$30:$P$30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Dashboard!$L$53:$P$53</c:f>
              <c:numCache>
                <c:formatCode>0</c:formatCod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49-4E16-95C2-02A2E78843FA}"/>
            </c:ext>
          </c:extLst>
        </c:ser>
        <c:ser>
          <c:idx val="1"/>
          <c:order val="1"/>
          <c:tx>
            <c:strRef>
              <c:f>Dashboard!$K$54</c:f>
              <c:strCache>
                <c:ptCount val="1"/>
                <c:pt idx="0">
                  <c:v> TGW PrEP Acceptability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Dashboard!$L$30:$P$30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Dashboard!$L$54:$P$54</c:f>
              <c:numCache>
                <c:formatCode>0</c:formatCod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49-4E16-95C2-02A2E78843FA}"/>
            </c:ext>
          </c:extLst>
        </c:ser>
        <c:ser>
          <c:idx val="2"/>
          <c:order val="2"/>
          <c:tx>
            <c:strRef>
              <c:f>Dashboard!$K$55</c:f>
              <c:strCache>
                <c:ptCount val="1"/>
                <c:pt idx="0">
                  <c:v> TGW PrEP Expansion Plan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Dashboard!$L$30:$P$30</c:f>
              <c:numCache>
                <c:formatCode>General</c:formatCode>
                <c:ptCount val="5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</c:numCache>
            </c:numRef>
          </c:cat>
          <c:val>
            <c:numRef>
              <c:f>Dashboard!$L$55:$P$55</c:f>
              <c:numCache>
                <c:formatCode>0</c:formatCod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49-4E16-95C2-02A2E7884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939776"/>
        <c:axId val="325456960"/>
      </c:lineChart>
      <c:catAx>
        <c:axId val="26993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456960"/>
        <c:crosses val="autoZero"/>
        <c:auto val="1"/>
        <c:lblAlgn val="ctr"/>
        <c:lblOffset val="100"/>
        <c:noMultiLvlLbl val="0"/>
      </c:catAx>
      <c:valAx>
        <c:axId val="32545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people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93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65D7FF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5" dropStyle="combo" dx="15" fmlaLink="$X$8" fmlaRange="$W$4:$W$8" noThreeD="1" sel="5" val="0"/>
</file>

<file path=xl/ctrlProps/ctrlProp2.xml><?xml version="1.0" encoding="utf-8"?>
<formControlPr xmlns="http://schemas.microsoft.com/office/spreadsheetml/2009/9/main" objectType="CheckBox" checked="Checked" fmlaLink="$AN$37" lockText="1" noThreeD="1"/>
</file>

<file path=xl/ctrlProps/ctrlProp3.xml><?xml version="1.0" encoding="utf-8"?>
<formControlPr xmlns="http://schemas.microsoft.com/office/spreadsheetml/2009/9/main" objectType="CheckBox" checked="Checked" fmlaLink="$AU$37" lockText="1" noThreeD="1"/>
</file>

<file path=xl/ctrlProps/ctrlProp4.xml><?xml version="1.0" encoding="utf-8"?>
<formControlPr xmlns="http://schemas.microsoft.com/office/spreadsheetml/2009/9/main" objectType="CheckBox" checked="Checked" fmlaLink="$BB$37" lockText="1" noThreeD="1"/>
</file>

<file path=xl/ctrlProps/ctrlProp5.xml><?xml version="1.0" encoding="utf-8"?>
<formControlPr xmlns="http://schemas.microsoft.com/office/spreadsheetml/2009/9/main" objectType="CheckBox" fmlaLink="$AB$17" lockText="1" noThreeD="1"/>
</file>

<file path=xl/ctrlProps/ctrlProp6.xml><?xml version="1.0" encoding="utf-8"?>
<formControlPr xmlns="http://schemas.microsoft.com/office/spreadsheetml/2009/9/main" objectType="CheckBox" fmlaLink="$AB$2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30480</xdr:rowOff>
        </xdr:from>
        <xdr:to>
          <xdr:col>8</xdr:col>
          <xdr:colOff>121920</xdr:colOff>
          <xdr:row>5</xdr:row>
          <xdr:rowOff>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238125</xdr:colOff>
      <xdr:row>0</xdr:row>
      <xdr:rowOff>9525</xdr:rowOff>
    </xdr:from>
    <xdr:to>
      <xdr:col>1</xdr:col>
      <xdr:colOff>2086462</xdr:colOff>
      <xdr:row>1</xdr:row>
      <xdr:rowOff>263736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9525"/>
          <a:ext cx="2222987" cy="949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30480</xdr:rowOff>
        </xdr:from>
        <xdr:to>
          <xdr:col>8</xdr:col>
          <xdr:colOff>487680</xdr:colOff>
          <xdr:row>37</xdr:row>
          <xdr:rowOff>106680</xdr:rowOff>
        </xdr:to>
        <xdr:sp macro="" textlink="">
          <xdr:nvSpPr>
            <xdr:cNvPr id="5135" name="constant_msm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1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5720" rIns="0" bIns="45720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Constant parameters over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36</xdr:row>
          <xdr:rowOff>0</xdr:rowOff>
        </xdr:from>
        <xdr:to>
          <xdr:col>18</xdr:col>
          <xdr:colOff>342900</xdr:colOff>
          <xdr:row>37</xdr:row>
          <xdr:rowOff>76200</xdr:rowOff>
        </xdr:to>
        <xdr:sp macro="" textlink="">
          <xdr:nvSpPr>
            <xdr:cNvPr id="5136" name="constant_sexwork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1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5720" rIns="0" bIns="45720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 Constant parameters over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36</xdr:row>
          <xdr:rowOff>30480</xdr:rowOff>
        </xdr:from>
        <xdr:to>
          <xdr:col>28</xdr:col>
          <xdr:colOff>487680</xdr:colOff>
          <xdr:row>37</xdr:row>
          <xdr:rowOff>106680</xdr:rowOff>
        </xdr:to>
        <xdr:sp macro="" textlink="">
          <xdr:nvSpPr>
            <xdr:cNvPr id="5285" name="constant_msm" hidden="1">
              <a:extLst>
                <a:ext uri="{63B3BB69-23CF-44E3-9099-C40C66FF867C}">
                  <a14:compatExt spid="_x0000_s5285"/>
                </a:ext>
                <a:ext uri="{FF2B5EF4-FFF2-40B4-BE49-F238E27FC236}">
                  <a16:creationId xmlns:a16="http://schemas.microsoft.com/office/drawing/2014/main" id="{00000000-0008-0000-0100-0000A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5720" rIns="0" bIns="45720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Constant parameters over time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457201</xdr:colOff>
      <xdr:row>0</xdr:row>
      <xdr:rowOff>43543</xdr:rowOff>
    </xdr:from>
    <xdr:to>
      <xdr:col>1</xdr:col>
      <xdr:colOff>1638301</xdr:colOff>
      <xdr:row>2</xdr:row>
      <xdr:rowOff>219560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43543"/>
          <a:ext cx="1752599" cy="7466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</xdr:colOff>
          <xdr:row>17</xdr:row>
          <xdr:rowOff>30480</xdr:rowOff>
        </xdr:from>
        <xdr:to>
          <xdr:col>3</xdr:col>
          <xdr:colOff>563880</xdr:colOff>
          <xdr:row>19</xdr:row>
          <xdr:rowOff>30480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2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5720" rIns="0" bIns="45720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Constant parameters over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</xdr:colOff>
          <xdr:row>22</xdr:row>
          <xdr:rowOff>30480</xdr:rowOff>
        </xdr:from>
        <xdr:to>
          <xdr:col>3</xdr:col>
          <xdr:colOff>563880</xdr:colOff>
          <xdr:row>24</xdr:row>
          <xdr:rowOff>30480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2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5720" rIns="0" bIns="45720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Constant parameters over time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110067</xdr:colOff>
      <xdr:row>0</xdr:row>
      <xdr:rowOff>8467</xdr:rowOff>
    </xdr:from>
    <xdr:to>
      <xdr:col>2</xdr:col>
      <xdr:colOff>2140464</xdr:colOff>
      <xdr:row>2</xdr:row>
      <xdr:rowOff>409575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600" y="8467"/>
          <a:ext cx="2027222" cy="863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39076</xdr:colOff>
      <xdr:row>1</xdr:row>
      <xdr:rowOff>39078</xdr:rowOff>
    </xdr:from>
    <xdr:to>
      <xdr:col>4</xdr:col>
      <xdr:colOff>355598</xdr:colOff>
      <xdr:row>4</xdr:row>
      <xdr:rowOff>82303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230" y="224693"/>
          <a:ext cx="1752599" cy="7466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57345</xdr:colOff>
      <xdr:row>103</xdr:row>
      <xdr:rowOff>6350</xdr:rowOff>
    </xdr:from>
    <xdr:to>
      <xdr:col>15</xdr:col>
      <xdr:colOff>630115</xdr:colOff>
      <xdr:row>109</xdr:row>
      <xdr:rowOff>99645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114</xdr:row>
      <xdr:rowOff>6350</xdr:rowOff>
    </xdr:from>
    <xdr:to>
      <xdr:col>15</xdr:col>
      <xdr:colOff>593090</xdr:colOff>
      <xdr:row>120</xdr:row>
      <xdr:rowOff>99645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6350</xdr:colOff>
      <xdr:row>125</xdr:row>
      <xdr:rowOff>12700</xdr:rowOff>
    </xdr:from>
    <xdr:to>
      <xdr:col>15</xdr:col>
      <xdr:colOff>586740</xdr:colOff>
      <xdr:row>131</xdr:row>
      <xdr:rowOff>105995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5079</xdr:colOff>
      <xdr:row>78</xdr:row>
      <xdr:rowOff>141393</xdr:rowOff>
    </xdr:from>
    <xdr:to>
      <xdr:col>16</xdr:col>
      <xdr:colOff>0</xdr:colOff>
      <xdr:row>96</xdr:row>
      <xdr:rowOff>16934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130629</xdr:colOff>
      <xdr:row>0</xdr:row>
      <xdr:rowOff>152400</xdr:rowOff>
    </xdr:from>
    <xdr:to>
      <xdr:col>4</xdr:col>
      <xdr:colOff>647682</xdr:colOff>
      <xdr:row>7</xdr:row>
      <xdr:rowOff>76200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15" y="152400"/>
          <a:ext cx="2854306" cy="1219200"/>
        </a:xfrm>
        <a:prstGeom prst="rect">
          <a:avLst/>
        </a:prstGeom>
      </xdr:spPr>
    </xdr:pic>
    <xdr:clientData/>
  </xdr:twoCellAnchor>
  <xdr:twoCellAnchor>
    <xdr:from>
      <xdr:col>2</xdr:col>
      <xdr:colOff>220133</xdr:colOff>
      <xdr:row>16</xdr:row>
      <xdr:rowOff>66675</xdr:rowOff>
    </xdr:from>
    <xdr:to>
      <xdr:col>8</xdr:col>
      <xdr:colOff>372533</xdr:colOff>
      <xdr:row>23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285749</xdr:colOff>
      <xdr:row>27</xdr:row>
      <xdr:rowOff>91712</xdr:rowOff>
    </xdr:from>
    <xdr:to>
      <xdr:col>8</xdr:col>
      <xdr:colOff>276224</xdr:colOff>
      <xdr:row>34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266700</xdr:colOff>
      <xdr:row>38</xdr:row>
      <xdr:rowOff>47625</xdr:rowOff>
    </xdr:from>
    <xdr:to>
      <xdr:col>8</xdr:col>
      <xdr:colOff>295275</xdr:colOff>
      <xdr:row>45</xdr:row>
      <xdr:rowOff>95250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238125</xdr:colOff>
      <xdr:row>49</xdr:row>
      <xdr:rowOff>76200</xdr:rowOff>
    </xdr:from>
    <xdr:to>
      <xdr:col>8</xdr:col>
      <xdr:colOff>323849</xdr:colOff>
      <xdr:row>56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238125</xdr:colOff>
      <xdr:row>19</xdr:row>
      <xdr:rowOff>333375</xdr:rowOff>
    </xdr:from>
    <xdr:to>
      <xdr:col>9</xdr:col>
      <xdr:colOff>571500</xdr:colOff>
      <xdr:row>19</xdr:row>
      <xdr:rowOff>333375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7505700" y="4333875"/>
          <a:ext cx="333375" cy="0"/>
        </a:xfrm>
        <a:prstGeom prst="line">
          <a:avLst/>
        </a:prstGeom>
        <a:ln w="57150">
          <a:solidFill>
            <a:srgbClr val="65D7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20</xdr:row>
      <xdr:rowOff>323850</xdr:rowOff>
    </xdr:from>
    <xdr:to>
      <xdr:col>10</xdr:col>
      <xdr:colOff>0</xdr:colOff>
      <xdr:row>20</xdr:row>
      <xdr:rowOff>323850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>
          <a:off x="7515225" y="4991100"/>
          <a:ext cx="333375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257175</xdr:colOff>
      <xdr:row>21</xdr:row>
      <xdr:rowOff>314325</xdr:rowOff>
    </xdr:from>
    <xdr:to>
      <xdr:col>10</xdr:col>
      <xdr:colOff>9525</xdr:colOff>
      <xdr:row>21</xdr:row>
      <xdr:rowOff>314325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7524750" y="5667375"/>
          <a:ext cx="333375" cy="0"/>
        </a:xfrm>
        <a:prstGeom prst="line">
          <a:avLst/>
        </a:prstGeom>
        <a:ln w="57150">
          <a:solidFill>
            <a:schemeClr val="accent3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30</xdr:row>
      <xdr:rowOff>209550</xdr:rowOff>
    </xdr:from>
    <xdr:to>
      <xdr:col>9</xdr:col>
      <xdr:colOff>495300</xdr:colOff>
      <xdr:row>30</xdr:row>
      <xdr:rowOff>209550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CxnSpPr/>
      </xdr:nvCxnSpPr>
      <xdr:spPr>
        <a:xfrm>
          <a:off x="7429500" y="8067675"/>
          <a:ext cx="333375" cy="0"/>
        </a:xfrm>
        <a:prstGeom prst="line">
          <a:avLst/>
        </a:prstGeom>
        <a:ln w="57150">
          <a:solidFill>
            <a:srgbClr val="65D7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31</xdr:row>
      <xdr:rowOff>228600</xdr:rowOff>
    </xdr:from>
    <xdr:to>
      <xdr:col>9</xdr:col>
      <xdr:colOff>495300</xdr:colOff>
      <xdr:row>31</xdr:row>
      <xdr:rowOff>228600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CxnSpPr/>
      </xdr:nvCxnSpPr>
      <xdr:spPr>
        <a:xfrm>
          <a:off x="7429500" y="8553450"/>
          <a:ext cx="333375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</xdr:colOff>
      <xdr:row>32</xdr:row>
      <xdr:rowOff>247650</xdr:rowOff>
    </xdr:from>
    <xdr:to>
      <xdr:col>9</xdr:col>
      <xdr:colOff>504825</xdr:colOff>
      <xdr:row>32</xdr:row>
      <xdr:rowOff>247650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CxnSpPr/>
      </xdr:nvCxnSpPr>
      <xdr:spPr>
        <a:xfrm>
          <a:off x="7439025" y="9039225"/>
          <a:ext cx="333375" cy="0"/>
        </a:xfrm>
        <a:prstGeom prst="line">
          <a:avLst/>
        </a:prstGeom>
        <a:ln w="57150">
          <a:solidFill>
            <a:schemeClr val="accent3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41</xdr:row>
      <xdr:rowOff>228600</xdr:rowOff>
    </xdr:from>
    <xdr:to>
      <xdr:col>9</xdr:col>
      <xdr:colOff>495300</xdr:colOff>
      <xdr:row>41</xdr:row>
      <xdr:rowOff>228600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CxnSpPr/>
      </xdr:nvCxnSpPr>
      <xdr:spPr>
        <a:xfrm>
          <a:off x="7429500" y="11134725"/>
          <a:ext cx="333375" cy="0"/>
        </a:xfrm>
        <a:prstGeom prst="line">
          <a:avLst/>
        </a:prstGeom>
        <a:ln w="57150">
          <a:solidFill>
            <a:srgbClr val="65D7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42</xdr:row>
      <xdr:rowOff>247650</xdr:rowOff>
    </xdr:from>
    <xdr:to>
      <xdr:col>9</xdr:col>
      <xdr:colOff>495300</xdr:colOff>
      <xdr:row>42</xdr:row>
      <xdr:rowOff>247650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CxnSpPr/>
      </xdr:nvCxnSpPr>
      <xdr:spPr>
        <a:xfrm>
          <a:off x="7429500" y="11620500"/>
          <a:ext cx="333375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</xdr:colOff>
      <xdr:row>43</xdr:row>
      <xdr:rowOff>266700</xdr:rowOff>
    </xdr:from>
    <xdr:to>
      <xdr:col>9</xdr:col>
      <xdr:colOff>504825</xdr:colOff>
      <xdr:row>43</xdr:row>
      <xdr:rowOff>266700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CxnSpPr/>
      </xdr:nvCxnSpPr>
      <xdr:spPr>
        <a:xfrm>
          <a:off x="7439025" y="12106275"/>
          <a:ext cx="333375" cy="0"/>
        </a:xfrm>
        <a:prstGeom prst="line">
          <a:avLst/>
        </a:prstGeom>
        <a:ln w="57150">
          <a:solidFill>
            <a:schemeClr val="accent3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52</xdr:row>
      <xdr:rowOff>247650</xdr:rowOff>
    </xdr:from>
    <xdr:to>
      <xdr:col>9</xdr:col>
      <xdr:colOff>523875</xdr:colOff>
      <xdr:row>52</xdr:row>
      <xdr:rowOff>247650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CxnSpPr/>
      </xdr:nvCxnSpPr>
      <xdr:spPr>
        <a:xfrm>
          <a:off x="7458075" y="14201775"/>
          <a:ext cx="333375" cy="0"/>
        </a:xfrm>
        <a:prstGeom prst="line">
          <a:avLst/>
        </a:prstGeom>
        <a:ln w="57150">
          <a:solidFill>
            <a:srgbClr val="65D7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53</xdr:row>
      <xdr:rowOff>257175</xdr:rowOff>
    </xdr:from>
    <xdr:to>
      <xdr:col>9</xdr:col>
      <xdr:colOff>523875</xdr:colOff>
      <xdr:row>53</xdr:row>
      <xdr:rowOff>257175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CxnSpPr/>
      </xdr:nvCxnSpPr>
      <xdr:spPr>
        <a:xfrm>
          <a:off x="7458075" y="14687550"/>
          <a:ext cx="333375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200025</xdr:colOff>
      <xdr:row>54</xdr:row>
      <xdr:rowOff>266700</xdr:rowOff>
    </xdr:from>
    <xdr:to>
      <xdr:col>9</xdr:col>
      <xdr:colOff>533400</xdr:colOff>
      <xdr:row>54</xdr:row>
      <xdr:rowOff>266700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CxnSpPr/>
      </xdr:nvCxnSpPr>
      <xdr:spPr>
        <a:xfrm>
          <a:off x="7467600" y="15173325"/>
          <a:ext cx="333375" cy="0"/>
        </a:xfrm>
        <a:prstGeom prst="line">
          <a:avLst/>
        </a:prstGeom>
        <a:ln w="57150">
          <a:solidFill>
            <a:schemeClr val="accent3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873337</xdr:colOff>
      <xdr:row>105</xdr:row>
      <xdr:rowOff>95250</xdr:rowOff>
    </xdr:from>
    <xdr:to>
      <xdr:col>2</xdr:col>
      <xdr:colOff>1044787</xdr:colOff>
      <xdr:row>105</xdr:row>
      <xdr:rowOff>95250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CxnSpPr/>
      </xdr:nvCxnSpPr>
      <xdr:spPr>
        <a:xfrm>
          <a:off x="1212004" y="25791583"/>
          <a:ext cx="171450" cy="0"/>
        </a:xfrm>
        <a:prstGeom prst="line">
          <a:avLst/>
        </a:prstGeom>
        <a:ln w="5715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873337</xdr:colOff>
      <xdr:row>106</xdr:row>
      <xdr:rowOff>87630</xdr:rowOff>
    </xdr:from>
    <xdr:to>
      <xdr:col>2</xdr:col>
      <xdr:colOff>1044787</xdr:colOff>
      <xdr:row>106</xdr:row>
      <xdr:rowOff>87630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CxnSpPr/>
      </xdr:nvCxnSpPr>
      <xdr:spPr>
        <a:xfrm>
          <a:off x="1212004" y="25978697"/>
          <a:ext cx="17145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880957</xdr:colOff>
      <xdr:row>107</xdr:row>
      <xdr:rowOff>80010</xdr:rowOff>
    </xdr:from>
    <xdr:to>
      <xdr:col>2</xdr:col>
      <xdr:colOff>1052407</xdr:colOff>
      <xdr:row>107</xdr:row>
      <xdr:rowOff>80010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CxnSpPr/>
      </xdr:nvCxnSpPr>
      <xdr:spPr>
        <a:xfrm>
          <a:off x="1219624" y="26165810"/>
          <a:ext cx="171450" cy="0"/>
        </a:xfrm>
        <a:prstGeom prst="line">
          <a:avLst/>
        </a:prstGeom>
        <a:ln w="571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880957</xdr:colOff>
      <xdr:row>108</xdr:row>
      <xdr:rowOff>80010</xdr:rowOff>
    </xdr:from>
    <xdr:to>
      <xdr:col>2</xdr:col>
      <xdr:colOff>1052407</xdr:colOff>
      <xdr:row>108</xdr:row>
      <xdr:rowOff>80010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CxnSpPr/>
      </xdr:nvCxnSpPr>
      <xdr:spPr>
        <a:xfrm>
          <a:off x="1219624" y="26360543"/>
          <a:ext cx="171450" cy="0"/>
        </a:xfrm>
        <a:prstGeom prst="line">
          <a:avLst/>
        </a:prstGeom>
        <a:ln w="57150">
          <a:solidFill>
            <a:schemeClr val="accent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872915</xdr:colOff>
      <xdr:row>116</xdr:row>
      <xdr:rowOff>106680</xdr:rowOff>
    </xdr:from>
    <xdr:to>
      <xdr:col>2</xdr:col>
      <xdr:colOff>1044365</xdr:colOff>
      <xdr:row>116</xdr:row>
      <xdr:rowOff>106680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CxnSpPr/>
      </xdr:nvCxnSpPr>
      <xdr:spPr>
        <a:xfrm>
          <a:off x="1211582" y="27995880"/>
          <a:ext cx="171450" cy="0"/>
        </a:xfrm>
        <a:prstGeom prst="line">
          <a:avLst/>
        </a:prstGeom>
        <a:ln w="5715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872915</xdr:colOff>
      <xdr:row>117</xdr:row>
      <xdr:rowOff>99060</xdr:rowOff>
    </xdr:from>
    <xdr:to>
      <xdr:col>2</xdr:col>
      <xdr:colOff>1044365</xdr:colOff>
      <xdr:row>117</xdr:row>
      <xdr:rowOff>99060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CxnSpPr/>
      </xdr:nvCxnSpPr>
      <xdr:spPr>
        <a:xfrm>
          <a:off x="1211582" y="28182993"/>
          <a:ext cx="17145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880535</xdr:colOff>
      <xdr:row>118</xdr:row>
      <xdr:rowOff>91440</xdr:rowOff>
    </xdr:from>
    <xdr:to>
      <xdr:col>2</xdr:col>
      <xdr:colOff>1051985</xdr:colOff>
      <xdr:row>118</xdr:row>
      <xdr:rowOff>91440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CxnSpPr/>
      </xdr:nvCxnSpPr>
      <xdr:spPr>
        <a:xfrm>
          <a:off x="1219202" y="28370107"/>
          <a:ext cx="171450" cy="0"/>
        </a:xfrm>
        <a:prstGeom prst="line">
          <a:avLst/>
        </a:prstGeom>
        <a:ln w="571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880535</xdr:colOff>
      <xdr:row>119</xdr:row>
      <xdr:rowOff>91440</xdr:rowOff>
    </xdr:from>
    <xdr:to>
      <xdr:col>2</xdr:col>
      <xdr:colOff>1051985</xdr:colOff>
      <xdr:row>119</xdr:row>
      <xdr:rowOff>91440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CxnSpPr/>
      </xdr:nvCxnSpPr>
      <xdr:spPr>
        <a:xfrm>
          <a:off x="1219202" y="28564840"/>
          <a:ext cx="171450" cy="0"/>
        </a:xfrm>
        <a:prstGeom prst="line">
          <a:avLst/>
        </a:prstGeom>
        <a:ln w="57150">
          <a:solidFill>
            <a:schemeClr val="accent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870374</xdr:colOff>
      <xdr:row>127</xdr:row>
      <xdr:rowOff>91440</xdr:rowOff>
    </xdr:from>
    <xdr:to>
      <xdr:col>2</xdr:col>
      <xdr:colOff>1041824</xdr:colOff>
      <xdr:row>127</xdr:row>
      <xdr:rowOff>91440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CxnSpPr/>
      </xdr:nvCxnSpPr>
      <xdr:spPr>
        <a:xfrm>
          <a:off x="1209041" y="30173507"/>
          <a:ext cx="171450" cy="0"/>
        </a:xfrm>
        <a:prstGeom prst="line">
          <a:avLst/>
        </a:prstGeom>
        <a:ln w="5715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870374</xdr:colOff>
      <xdr:row>128</xdr:row>
      <xdr:rowOff>83820</xdr:rowOff>
    </xdr:from>
    <xdr:to>
      <xdr:col>2</xdr:col>
      <xdr:colOff>1041824</xdr:colOff>
      <xdr:row>128</xdr:row>
      <xdr:rowOff>83820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CxnSpPr/>
      </xdr:nvCxnSpPr>
      <xdr:spPr>
        <a:xfrm>
          <a:off x="1209041" y="30360620"/>
          <a:ext cx="17145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877994</xdr:colOff>
      <xdr:row>129</xdr:row>
      <xdr:rowOff>76200</xdr:rowOff>
    </xdr:from>
    <xdr:to>
      <xdr:col>2</xdr:col>
      <xdr:colOff>1049444</xdr:colOff>
      <xdr:row>129</xdr:row>
      <xdr:rowOff>76200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CxnSpPr/>
      </xdr:nvCxnSpPr>
      <xdr:spPr>
        <a:xfrm>
          <a:off x="1216661" y="30547733"/>
          <a:ext cx="171450" cy="0"/>
        </a:xfrm>
        <a:prstGeom prst="line">
          <a:avLst/>
        </a:prstGeom>
        <a:ln w="57150">
          <a:solidFill>
            <a:schemeClr val="accent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877994</xdr:colOff>
      <xdr:row>130</xdr:row>
      <xdr:rowOff>76200</xdr:rowOff>
    </xdr:from>
    <xdr:to>
      <xdr:col>2</xdr:col>
      <xdr:colOff>1049444</xdr:colOff>
      <xdr:row>130</xdr:row>
      <xdr:rowOff>76200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CxnSpPr/>
      </xdr:nvCxnSpPr>
      <xdr:spPr>
        <a:xfrm>
          <a:off x="1216661" y="30742467"/>
          <a:ext cx="171450" cy="0"/>
        </a:xfrm>
        <a:prstGeom prst="line">
          <a:avLst/>
        </a:prstGeom>
        <a:ln w="57150">
          <a:solidFill>
            <a:schemeClr val="accent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62</xdr:row>
      <xdr:rowOff>152398</xdr:rowOff>
    </xdr:from>
    <xdr:to>
      <xdr:col>4</xdr:col>
      <xdr:colOff>686387</xdr:colOff>
      <xdr:row>69</xdr:row>
      <xdr:rowOff>76199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7" y="17001065"/>
          <a:ext cx="2868367" cy="12276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599D0D-AB6D-4D56-AE34-8AF2A211BEE6}" name="pop" displayName="pop" ref="A1:AD1723" totalsRowShown="0" headerRowDxfId="87" dataDxfId="86" headerRowCellStyle="Normal 3" dataCellStyle="Normal 3">
  <autoFilter ref="A1:AD1723" xr:uid="{01F93061-06FF-467A-8D7F-92211C1B0F3D}"/>
  <sortState xmlns:xlrd2="http://schemas.microsoft.com/office/spreadsheetml/2017/richdata2" ref="A2:AD1597">
    <sortCondition ref="A1:A1597"/>
  </sortState>
  <tableColumns count="30">
    <tableColumn id="1" xr3:uid="{D72B2297-8A54-45C2-9C91-725B67BA814E}" name="Region" dataCellStyle="Normal 3"/>
    <tableColumn id="2" xr3:uid="{770A5AEA-C050-40C1-98A6-2183AA14D26B}" name="Sex" dataDxfId="85" dataCellStyle="Normal 3"/>
    <tableColumn id="3" xr3:uid="{BAAE0CE0-4492-46C2-986C-B49F778F2EB0}" name="Lower Age" dataDxfId="84" dataCellStyle="Normal 3"/>
    <tableColumn id="4" xr3:uid="{03A61D37-C9DF-41E0-8BC0-78E9FD666B8F}" name="Upper Age" dataDxfId="83" dataCellStyle="Normal 3"/>
    <tableColumn id="5" xr3:uid="{E1D255AE-30F8-477F-971C-0D158E969369}" name="2015" dataDxfId="82" dataCellStyle="Normal 3"/>
    <tableColumn id="6" xr3:uid="{7510FB3D-0327-4383-84E1-9EB908C8A19F}" name="2016" dataDxfId="81" dataCellStyle="Normal 3"/>
    <tableColumn id="7" xr3:uid="{74E9BAA8-936A-47A1-BAE1-DD7C211D04CD}" name="2017" dataDxfId="80" dataCellStyle="Normal 3"/>
    <tableColumn id="8" xr3:uid="{124A8E70-EB7B-4DA4-9D10-7380741DA12F}" name="2018" dataDxfId="79" dataCellStyle="Normal 3"/>
    <tableColumn id="9" xr3:uid="{440DE57A-017E-4AF5-B0A3-83FEC21B65E5}" name="2019" dataDxfId="78" dataCellStyle="Normal 3"/>
    <tableColumn id="10" xr3:uid="{20DE20F0-0FB4-4B49-AFE0-925DC2DFA1DB}" name="2020" dataDxfId="77" dataCellStyle="Normal 3"/>
    <tableColumn id="11" xr3:uid="{21141CCA-1199-44FE-983B-22171A9C5C1D}" name="2021" dataDxfId="76" dataCellStyle="Normal 3"/>
    <tableColumn id="12" xr3:uid="{E0DA1089-9682-44C3-94D5-8256C2995E74}" name="2022" dataDxfId="75" dataCellStyle="Normal 3"/>
    <tableColumn id="13" xr3:uid="{EE3CA923-CCA7-4CB4-A861-28C976D1C25C}" name="2023" dataDxfId="74" dataCellStyle="Normal 3"/>
    <tableColumn id="14" xr3:uid="{9056153D-FA00-4A6F-B87D-75B6D04AA6A4}" name="2024" dataDxfId="73" dataCellStyle="Normal 3"/>
    <tableColumn id="15" xr3:uid="{7CC74B4C-2853-4094-9807-FF214FF91E8A}" name="2025" dataDxfId="72" dataCellStyle="Normal 3"/>
    <tableColumn id="16" xr3:uid="{525DEA06-F7F2-4825-9BCF-A3E55E903E5C}" name="2026" dataDxfId="71" dataCellStyle="Normal 3"/>
    <tableColumn id="17" xr3:uid="{FC332A85-1640-4633-89E3-C5B8600BA338}" name="2027" dataDxfId="70" dataCellStyle="Normal 3"/>
    <tableColumn id="18" xr3:uid="{AF7309F3-CD71-429A-B62A-60BE7C0AC77D}" name="2028" dataDxfId="69" dataCellStyle="Normal 3"/>
    <tableColumn id="19" xr3:uid="{291645A0-6CE1-4558-8DEF-7001C7BA0EA1}" name="2029" dataDxfId="68" dataCellStyle="Normal 3"/>
    <tableColumn id="20" xr3:uid="{9DD39910-FCDD-4810-9C45-DE976A9562E1}" name="2030" dataDxfId="67" dataCellStyle="Normal 3"/>
    <tableColumn id="21" xr3:uid="{2FF172CA-9682-4A3B-ACA9-28B4F607B389}" name="2031" dataDxfId="66" dataCellStyle="Normal 3"/>
    <tableColumn id="22" xr3:uid="{AB52560B-AB53-41A9-BE7A-490FF7475601}" name="2032" dataDxfId="65" dataCellStyle="Normal 3"/>
    <tableColumn id="23" xr3:uid="{A46BD4D4-DF19-4B24-A76A-FC8D0C98D5C1}" name="2033" dataDxfId="64" dataCellStyle="Normal 3"/>
    <tableColumn id="24" xr3:uid="{58B69F3A-12AC-4909-A3EC-FE591489616A}" name="2034" dataDxfId="63" dataCellStyle="Normal 3"/>
    <tableColumn id="25" xr3:uid="{39BCABD2-A588-4D08-8CFB-285C2785190E}" name="2035" dataDxfId="62" dataCellStyle="Normal 3"/>
    <tableColumn id="26" xr3:uid="{FD07D5D0-8100-49AD-9B2E-7D21F2136350}" name="2036" dataDxfId="61" dataCellStyle="Normal 3"/>
    <tableColumn id="27" xr3:uid="{6776757B-FB40-4E3C-AECA-E2A90FA55772}" name="2037" dataDxfId="60" dataCellStyle="Normal 3"/>
    <tableColumn id="28" xr3:uid="{92168E77-5925-4F22-B14E-8C489CB43EFB}" name="2038" dataDxfId="59" dataCellStyle="Normal 3"/>
    <tableColumn id="29" xr3:uid="{626382F9-A316-4FEA-8BFD-C2DD525E294C}" name="2039" dataDxfId="58" dataCellStyle="Normal 3"/>
    <tableColumn id="30" xr3:uid="{EF5A4E4B-15B0-4ACD-8CEC-654C06E9868D}" name="2040" dataDxfId="57" dataCellStyle="Normal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ris.paho.org/handle/10665.2/55800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X45"/>
  <sheetViews>
    <sheetView showGridLines="0" tabSelected="1" zoomScale="80" zoomScaleNormal="80" workbookViewId="0">
      <selection activeCell="C33" sqref="C33"/>
    </sheetView>
  </sheetViews>
  <sheetFormatPr defaultColWidth="8.5546875" defaultRowHeight="14.4" x14ac:dyDescent="0.3"/>
  <cols>
    <col min="1" max="1" width="5.5546875" style="19" customWidth="1"/>
    <col min="2" max="2" width="68.5546875" customWidth="1"/>
    <col min="3" max="3" width="18" customWidth="1"/>
    <col min="4" max="4" width="18.5546875" customWidth="1"/>
    <col min="5" max="6" width="20.44140625" customWidth="1"/>
    <col min="7" max="7" width="48.44140625" customWidth="1"/>
    <col min="8" max="8" width="16.21875" customWidth="1"/>
    <col min="9" max="9" width="17.77734375" customWidth="1"/>
    <col min="10" max="10" width="15.44140625" customWidth="1"/>
    <col min="11" max="19" width="8.5546875" customWidth="1"/>
    <col min="20" max="20" width="40.44140625" customWidth="1"/>
    <col min="21" max="24" width="8.5546875" customWidth="1"/>
  </cols>
  <sheetData>
    <row r="1" spans="1:24" ht="54.6" customHeight="1" x14ac:dyDescent="0.3">
      <c r="A1" s="19">
        <v>141</v>
      </c>
    </row>
    <row r="2" spans="1:24" ht="54.6" customHeight="1" x14ac:dyDescent="0.3">
      <c r="A2" s="19">
        <v>201</v>
      </c>
      <c r="B2" s="253" t="s">
        <v>87</v>
      </c>
      <c r="C2" s="253"/>
      <c r="D2" s="253"/>
      <c r="E2" s="253"/>
      <c r="F2" s="253"/>
      <c r="G2" s="253"/>
      <c r="H2" s="253"/>
      <c r="I2" s="253"/>
    </row>
    <row r="3" spans="1:24" ht="25.8" customHeight="1" x14ac:dyDescent="0.3">
      <c r="B3" s="149" t="s">
        <v>88</v>
      </c>
      <c r="C3" s="150"/>
      <c r="D3" s="150"/>
      <c r="E3" s="151"/>
      <c r="F3" s="144"/>
      <c r="G3" s="1"/>
      <c r="H3" s="2"/>
      <c r="I3" s="2"/>
      <c r="J3" s="3"/>
      <c r="W3" s="80" t="s">
        <v>48</v>
      </c>
    </row>
    <row r="4" spans="1:24" ht="18.600000000000001" customHeight="1" x14ac:dyDescent="0.3">
      <c r="B4" s="4"/>
      <c r="C4" s="144"/>
      <c r="D4" s="144"/>
      <c r="E4" s="152"/>
      <c r="F4" s="144"/>
      <c r="G4" s="157" t="s">
        <v>92</v>
      </c>
      <c r="H4" s="154">
        <v>2023</v>
      </c>
      <c r="J4" s="5"/>
      <c r="W4" s="81" t="s">
        <v>118</v>
      </c>
    </row>
    <row r="5" spans="1:24" x14ac:dyDescent="0.3">
      <c r="B5" s="258" t="s">
        <v>89</v>
      </c>
      <c r="C5" s="255"/>
      <c r="D5" s="255"/>
      <c r="E5" s="256"/>
      <c r="G5" s="158" t="s">
        <v>93</v>
      </c>
      <c r="H5" s="155"/>
      <c r="J5" s="5"/>
      <c r="W5" s="81" t="s">
        <v>119</v>
      </c>
    </row>
    <row r="6" spans="1:24" ht="14.4" customHeight="1" x14ac:dyDescent="0.3">
      <c r="B6" s="257"/>
      <c r="C6" s="255"/>
      <c r="D6" s="255"/>
      <c r="E6" s="256"/>
      <c r="F6" s="145"/>
      <c r="G6" s="4"/>
      <c r="J6" s="5"/>
      <c r="W6" s="81" t="s">
        <v>120</v>
      </c>
    </row>
    <row r="7" spans="1:24" ht="14.4" customHeight="1" x14ac:dyDescent="0.3">
      <c r="B7" s="254" t="s">
        <v>90</v>
      </c>
      <c r="C7" s="255"/>
      <c r="D7" s="255"/>
      <c r="E7" s="256"/>
      <c r="F7" s="145"/>
      <c r="G7" s="158" t="s">
        <v>94</v>
      </c>
      <c r="H7" s="156" t="s">
        <v>212</v>
      </c>
      <c r="J7" s="5"/>
      <c r="W7" s="81" t="s">
        <v>121</v>
      </c>
      <c r="X7">
        <v>5</v>
      </c>
    </row>
    <row r="8" spans="1:24" ht="14.4" customHeight="1" x14ac:dyDescent="0.3">
      <c r="B8" s="257"/>
      <c r="C8" s="255"/>
      <c r="D8" s="255"/>
      <c r="E8" s="256"/>
      <c r="F8" s="145"/>
      <c r="G8" s="4"/>
      <c r="H8" s="159"/>
      <c r="J8" s="5"/>
      <c r="W8" s="81" t="s">
        <v>122</v>
      </c>
      <c r="X8">
        <v>5</v>
      </c>
    </row>
    <row r="9" spans="1:24" ht="14.4" customHeight="1" x14ac:dyDescent="0.3">
      <c r="B9" s="254" t="s">
        <v>91</v>
      </c>
      <c r="C9" s="255"/>
      <c r="D9" s="255"/>
      <c r="E9" s="256"/>
      <c r="F9" s="145"/>
      <c r="G9" s="6"/>
      <c r="H9" s="7"/>
      <c r="I9" s="7"/>
      <c r="J9" s="8"/>
    </row>
    <row r="10" spans="1:24" ht="14.4" customHeight="1" x14ac:dyDescent="0.3">
      <c r="B10" s="257"/>
      <c r="C10" s="255"/>
      <c r="D10" s="255"/>
      <c r="E10" s="256"/>
      <c r="F10" s="145"/>
      <c r="G10" s="2"/>
      <c r="H10" s="160"/>
      <c r="I10" s="2"/>
      <c r="J10" s="2"/>
    </row>
    <row r="11" spans="1:24" ht="14.4" customHeight="1" x14ac:dyDescent="0.3">
      <c r="B11" s="4"/>
      <c r="C11" s="145"/>
      <c r="D11" s="145"/>
      <c r="E11" s="153"/>
      <c r="F11" s="145"/>
      <c r="H11" s="159"/>
    </row>
    <row r="12" spans="1:24" ht="14.4" customHeight="1" x14ac:dyDescent="0.3">
      <c r="B12" s="146" t="s">
        <v>95</v>
      </c>
      <c r="E12" s="5"/>
      <c r="H12" s="159"/>
    </row>
    <row r="13" spans="1:24" ht="14.4" customHeight="1" x14ac:dyDescent="0.3">
      <c r="B13" s="147" t="s">
        <v>165</v>
      </c>
      <c r="D13" s="145"/>
      <c r="E13" s="153"/>
      <c r="F13" s="145"/>
      <c r="H13" s="159"/>
    </row>
    <row r="14" spans="1:24" ht="14.4" customHeight="1" x14ac:dyDescent="0.3">
      <c r="B14" s="4" t="s">
        <v>96</v>
      </c>
      <c r="E14" s="5"/>
      <c r="H14" s="159"/>
    </row>
    <row r="15" spans="1:24" ht="14.4" customHeight="1" x14ac:dyDescent="0.3">
      <c r="B15" s="4" t="s">
        <v>97</v>
      </c>
      <c r="E15" s="5"/>
      <c r="H15" s="159"/>
    </row>
    <row r="16" spans="1:24" ht="14.4" customHeight="1" x14ac:dyDescent="0.3">
      <c r="B16" s="4" t="s">
        <v>98</v>
      </c>
      <c r="E16" s="5"/>
      <c r="H16" s="159"/>
    </row>
    <row r="17" spans="1:24" ht="14.4" customHeight="1" x14ac:dyDescent="0.3">
      <c r="B17" s="148" t="s">
        <v>166</v>
      </c>
      <c r="E17" s="5"/>
      <c r="X17" s="80" t="s">
        <v>48</v>
      </c>
    </row>
    <row r="18" spans="1:24" x14ac:dyDescent="0.3">
      <c r="B18" s="6"/>
      <c r="C18" s="7"/>
      <c r="D18" s="7"/>
      <c r="E18" s="8"/>
      <c r="F18" s="4"/>
      <c r="X18" s="81" t="s">
        <v>49</v>
      </c>
    </row>
    <row r="19" spans="1:24" x14ac:dyDescent="0.3">
      <c r="X19" s="81" t="s">
        <v>123</v>
      </c>
    </row>
    <row r="20" spans="1:24" x14ac:dyDescent="0.3">
      <c r="B20" s="251" t="s">
        <v>99</v>
      </c>
      <c r="C20" s="251" t="s">
        <v>100</v>
      </c>
      <c r="D20" s="251" t="s">
        <v>101</v>
      </c>
      <c r="E20" s="251" t="s">
        <v>104</v>
      </c>
      <c r="F20" s="252"/>
      <c r="G20" s="251" t="s">
        <v>105</v>
      </c>
      <c r="H20" s="259" t="s">
        <v>106</v>
      </c>
      <c r="I20" s="260"/>
      <c r="J20" s="261"/>
      <c r="P20" s="25"/>
      <c r="Q20" s="25"/>
      <c r="R20" s="25"/>
      <c r="S20" s="25"/>
      <c r="T20" s="25"/>
      <c r="U20" s="25"/>
    </row>
    <row r="21" spans="1:24" ht="63.6" customHeight="1" x14ac:dyDescent="0.3">
      <c r="B21" s="252"/>
      <c r="C21" s="252"/>
      <c r="D21" s="252"/>
      <c r="E21" s="82" t="s">
        <v>102</v>
      </c>
      <c r="F21" s="82" t="s">
        <v>103</v>
      </c>
      <c r="G21" s="252"/>
      <c r="H21" s="83" t="s">
        <v>107</v>
      </c>
      <c r="I21" s="83" t="s">
        <v>108</v>
      </c>
      <c r="J21" s="83" t="s">
        <v>109</v>
      </c>
      <c r="P21" s="25"/>
      <c r="Q21" s="25"/>
      <c r="R21" s="25"/>
      <c r="S21" s="25"/>
      <c r="T21" s="25"/>
      <c r="U21" s="25"/>
      <c r="X21" s="81" t="s">
        <v>101</v>
      </c>
    </row>
    <row r="22" spans="1:24" x14ac:dyDescent="0.3">
      <c r="A22" s="19">
        <v>1</v>
      </c>
      <c r="B22" s="76" t="str">
        <f>region1</f>
        <v>Saint Vincent and the Grenadines</v>
      </c>
      <c r="C22" s="109"/>
      <c r="D22" s="2"/>
      <c r="E22" s="2"/>
      <c r="F22" s="2"/>
      <c r="G22" s="2"/>
      <c r="H22" s="2"/>
      <c r="I22" s="2"/>
      <c r="J22" s="3"/>
      <c r="P22" s="25"/>
      <c r="Q22" s="25"/>
      <c r="R22" s="25"/>
      <c r="S22" s="25"/>
      <c r="T22" s="25"/>
      <c r="U22" s="25"/>
      <c r="X22" s="81" t="s">
        <v>103</v>
      </c>
    </row>
    <row r="23" spans="1:24" x14ac:dyDescent="0.3">
      <c r="B23" s="84" t="s">
        <v>110</v>
      </c>
      <c r="C23" s="110" t="s">
        <v>50</v>
      </c>
      <c r="D23" s="75"/>
      <c r="E23" s="75"/>
      <c r="F23" s="75"/>
      <c r="G23" s="47"/>
      <c r="H23" s="50" t="str">
        <f t="shared" ref="H23:H33" si="0">IF(OR(E23="",F23=""),"No","Yes")</f>
        <v>No</v>
      </c>
      <c r="I23" s="85" t="s">
        <v>101</v>
      </c>
      <c r="J23" s="48">
        <f t="shared" ref="J23:J33" si="1">IF(I23="Point Estimate",D23,IF(I23="Lower Limit",E23,F23))</f>
        <v>0</v>
      </c>
      <c r="K23" s="49">
        <v>0</v>
      </c>
      <c r="P23" s="25"/>
      <c r="Q23" s="25"/>
      <c r="R23" s="25"/>
      <c r="S23" s="25"/>
      <c r="T23" s="25"/>
      <c r="U23" s="25"/>
      <c r="X23" s="81" t="s">
        <v>102</v>
      </c>
    </row>
    <row r="24" spans="1:24" x14ac:dyDescent="0.3">
      <c r="B24" s="84" t="s">
        <v>111</v>
      </c>
      <c r="C24" s="110" t="s">
        <v>51</v>
      </c>
      <c r="D24" s="75"/>
      <c r="E24" s="75"/>
      <c r="F24" s="75"/>
      <c r="G24" s="47"/>
      <c r="H24" s="50" t="str">
        <f t="shared" si="0"/>
        <v>No</v>
      </c>
      <c r="I24" s="85" t="s">
        <v>101</v>
      </c>
      <c r="J24" s="48">
        <f t="shared" si="1"/>
        <v>0</v>
      </c>
      <c r="K24" s="49">
        <v>0</v>
      </c>
      <c r="P24" s="25"/>
      <c r="Q24" s="25"/>
      <c r="R24" s="25"/>
      <c r="S24" s="25"/>
      <c r="T24" s="25"/>
      <c r="U24" s="25"/>
    </row>
    <row r="25" spans="1:24" x14ac:dyDescent="0.3">
      <c r="B25" s="84" t="s">
        <v>112</v>
      </c>
      <c r="C25" s="110" t="s">
        <v>52</v>
      </c>
      <c r="D25" s="75"/>
      <c r="E25" s="75"/>
      <c r="F25" s="75"/>
      <c r="G25" s="47"/>
      <c r="H25" s="50" t="str">
        <f t="shared" si="0"/>
        <v>No</v>
      </c>
      <c r="I25" s="85" t="s">
        <v>101</v>
      </c>
      <c r="J25" s="48">
        <f t="shared" si="1"/>
        <v>0</v>
      </c>
      <c r="K25" s="49">
        <v>0</v>
      </c>
      <c r="P25" s="25"/>
      <c r="Q25" s="25"/>
      <c r="R25" s="25"/>
      <c r="S25" s="25"/>
      <c r="T25" s="25"/>
      <c r="U25" s="25"/>
    </row>
    <row r="26" spans="1:24" x14ac:dyDescent="0.3">
      <c r="B26" s="84" t="s">
        <v>214</v>
      </c>
      <c r="C26" s="110" t="s">
        <v>53</v>
      </c>
      <c r="D26" s="75"/>
      <c r="E26" s="75"/>
      <c r="F26" s="75"/>
      <c r="G26" s="47"/>
      <c r="H26" s="50" t="str">
        <f t="shared" si="0"/>
        <v>No</v>
      </c>
      <c r="I26" s="85" t="s">
        <v>101</v>
      </c>
      <c r="J26" s="48">
        <f t="shared" si="1"/>
        <v>0</v>
      </c>
      <c r="K26" s="49">
        <v>0</v>
      </c>
      <c r="P26" s="25"/>
      <c r="Q26" s="25"/>
      <c r="R26" s="25"/>
      <c r="S26" s="25"/>
      <c r="T26" s="25"/>
      <c r="U26" s="25"/>
    </row>
    <row r="27" spans="1:24" x14ac:dyDescent="0.3">
      <c r="B27" s="84" t="s">
        <v>113</v>
      </c>
      <c r="C27" s="110" t="s">
        <v>54</v>
      </c>
      <c r="D27" s="75"/>
      <c r="E27" s="75"/>
      <c r="F27" s="75"/>
      <c r="G27" s="47"/>
      <c r="H27" s="50" t="str">
        <f t="shared" si="0"/>
        <v>No</v>
      </c>
      <c r="I27" s="85" t="s">
        <v>101</v>
      </c>
      <c r="J27" s="48">
        <f t="shared" si="1"/>
        <v>0</v>
      </c>
      <c r="K27" s="49">
        <v>0</v>
      </c>
      <c r="P27" s="25"/>
      <c r="Q27" s="25"/>
      <c r="R27" s="25"/>
      <c r="S27" s="25"/>
      <c r="T27" s="25"/>
      <c r="U27" s="25"/>
    </row>
    <row r="28" spans="1:24" x14ac:dyDescent="0.3">
      <c r="B28" s="307" t="s">
        <v>216</v>
      </c>
      <c r="C28" s="308" t="s">
        <v>217</v>
      </c>
      <c r="D28" s="75"/>
      <c r="E28" s="75"/>
      <c r="F28" s="75"/>
      <c r="G28" s="47"/>
      <c r="H28" s="50" t="str">
        <f t="shared" si="0"/>
        <v>No</v>
      </c>
      <c r="I28" s="85" t="s">
        <v>101</v>
      </c>
      <c r="J28" s="48">
        <f t="shared" si="1"/>
        <v>0</v>
      </c>
      <c r="K28" s="49">
        <v>0</v>
      </c>
      <c r="P28" s="25"/>
      <c r="Q28" s="25"/>
      <c r="R28" s="25"/>
      <c r="S28" s="25"/>
      <c r="T28" s="25"/>
      <c r="U28" s="25"/>
    </row>
    <row r="29" spans="1:24" x14ac:dyDescent="0.3">
      <c r="B29" s="84" t="s">
        <v>114</v>
      </c>
      <c r="C29" s="110" t="s">
        <v>55</v>
      </c>
      <c r="D29" s="75"/>
      <c r="E29" s="75"/>
      <c r="F29" s="75"/>
      <c r="G29" s="47"/>
      <c r="H29" s="50" t="str">
        <f t="shared" si="0"/>
        <v>No</v>
      </c>
      <c r="I29" s="85" t="s">
        <v>101</v>
      </c>
      <c r="J29" s="48">
        <f t="shared" si="1"/>
        <v>0</v>
      </c>
      <c r="K29" s="49">
        <v>0</v>
      </c>
      <c r="P29" s="25"/>
      <c r="Q29" s="25"/>
      <c r="R29" s="25"/>
      <c r="S29" s="25"/>
      <c r="T29" s="25"/>
      <c r="U29" s="25"/>
    </row>
    <row r="30" spans="1:24" x14ac:dyDescent="0.3">
      <c r="B30" s="84" t="s">
        <v>115</v>
      </c>
      <c r="C30" s="110" t="s">
        <v>56</v>
      </c>
      <c r="D30" s="75"/>
      <c r="E30" s="75"/>
      <c r="F30" s="75"/>
      <c r="G30" s="47"/>
      <c r="H30" s="50" t="str">
        <f t="shared" si="0"/>
        <v>No</v>
      </c>
      <c r="I30" s="85" t="s">
        <v>101</v>
      </c>
      <c r="J30" s="48">
        <f t="shared" si="1"/>
        <v>0</v>
      </c>
      <c r="K30" s="49">
        <v>0</v>
      </c>
      <c r="P30" s="25"/>
      <c r="Q30" s="25"/>
      <c r="R30" s="25"/>
      <c r="S30" s="25"/>
      <c r="T30" s="25"/>
      <c r="U30" s="25"/>
    </row>
    <row r="31" spans="1:24" x14ac:dyDescent="0.3">
      <c r="B31" s="84" t="s">
        <v>116</v>
      </c>
      <c r="C31" s="110" t="s">
        <v>57</v>
      </c>
      <c r="D31" s="75"/>
      <c r="E31" s="75"/>
      <c r="F31" s="75"/>
      <c r="G31" s="47"/>
      <c r="H31" s="50" t="str">
        <f t="shared" si="0"/>
        <v>No</v>
      </c>
      <c r="I31" s="85" t="s">
        <v>101</v>
      </c>
      <c r="J31" s="48">
        <f t="shared" si="1"/>
        <v>0</v>
      </c>
      <c r="K31" s="49">
        <v>0</v>
      </c>
      <c r="P31" s="25"/>
      <c r="Q31" s="25"/>
      <c r="R31" s="25"/>
      <c r="S31" s="25"/>
      <c r="T31" s="25"/>
      <c r="U31" s="25"/>
    </row>
    <row r="32" spans="1:24" x14ac:dyDescent="0.3">
      <c r="B32" s="84" t="s">
        <v>117</v>
      </c>
      <c r="C32" s="110" t="s">
        <v>58</v>
      </c>
      <c r="D32" s="75"/>
      <c r="E32" s="75"/>
      <c r="F32" s="75"/>
      <c r="G32" s="47"/>
      <c r="H32" s="50" t="str">
        <f t="shared" si="0"/>
        <v>No</v>
      </c>
      <c r="I32" s="85" t="s">
        <v>101</v>
      </c>
      <c r="J32" s="48">
        <f t="shared" si="1"/>
        <v>0</v>
      </c>
      <c r="K32" s="49">
        <v>0</v>
      </c>
      <c r="P32" s="25"/>
      <c r="Q32" s="25"/>
      <c r="R32" s="25"/>
      <c r="S32" s="25"/>
      <c r="T32" s="25"/>
      <c r="U32" s="25"/>
    </row>
    <row r="33" spans="2:21" x14ac:dyDescent="0.3">
      <c r="B33" s="161" t="s">
        <v>215</v>
      </c>
      <c r="C33" s="162" t="s">
        <v>59</v>
      </c>
      <c r="D33" s="75"/>
      <c r="E33" s="163"/>
      <c r="F33" s="163"/>
      <c r="G33" s="164"/>
      <c r="H33" s="165" t="str">
        <f t="shared" si="0"/>
        <v>No</v>
      </c>
      <c r="I33" s="166" t="s">
        <v>101</v>
      </c>
      <c r="J33" s="167">
        <f t="shared" si="1"/>
        <v>0</v>
      </c>
      <c r="K33" s="49">
        <v>0</v>
      </c>
      <c r="P33" s="25"/>
      <c r="Q33" s="25"/>
      <c r="R33" s="25"/>
      <c r="S33" s="25"/>
      <c r="T33" s="25"/>
      <c r="U33" s="25"/>
    </row>
    <row r="34" spans="2:21" x14ac:dyDescent="0.3">
      <c r="C34" s="2"/>
      <c r="K34" s="49"/>
    </row>
    <row r="35" spans="2:21" x14ac:dyDescent="0.3">
      <c r="K35" s="49"/>
    </row>
    <row r="36" spans="2:21" x14ac:dyDescent="0.3">
      <c r="K36" s="49"/>
    </row>
    <row r="37" spans="2:21" x14ac:dyDescent="0.3">
      <c r="K37" s="49"/>
    </row>
    <row r="38" spans="2:21" x14ac:dyDescent="0.3">
      <c r="K38" s="49"/>
    </row>
    <row r="39" spans="2:21" x14ac:dyDescent="0.3">
      <c r="K39" s="49"/>
    </row>
    <row r="40" spans="2:21" x14ac:dyDescent="0.3">
      <c r="K40" s="49"/>
    </row>
    <row r="41" spans="2:21" x14ac:dyDescent="0.3">
      <c r="K41" s="49"/>
    </row>
    <row r="42" spans="2:21" x14ac:dyDescent="0.3">
      <c r="K42" s="49"/>
    </row>
    <row r="43" spans="2:21" x14ac:dyDescent="0.3">
      <c r="K43" s="49"/>
    </row>
    <row r="44" spans="2:21" x14ac:dyDescent="0.3">
      <c r="K44" s="49"/>
    </row>
    <row r="45" spans="2:21" x14ac:dyDescent="0.3">
      <c r="K45" s="49"/>
    </row>
  </sheetData>
  <mergeCells count="10">
    <mergeCell ref="B20:B21"/>
    <mergeCell ref="C20:C21"/>
    <mergeCell ref="D20:D21"/>
    <mergeCell ref="E20:F20"/>
    <mergeCell ref="B2:I2"/>
    <mergeCell ref="B9:E10"/>
    <mergeCell ref="B7:E8"/>
    <mergeCell ref="B5:E6"/>
    <mergeCell ref="H20:J20"/>
    <mergeCell ref="G20:G21"/>
  </mergeCells>
  <dataValidations count="1">
    <dataValidation type="list" allowBlank="1" showInputMessage="1" showErrorMessage="1" sqref="I23:I33" xr:uid="{00000000-0002-0000-0100-000000000000}">
      <formula1>$X$21:$X$23</formula1>
    </dataValidation>
  </dataValidations>
  <hyperlinks>
    <hyperlink ref="B17" r:id="rId1" xr:uid="{FA3F16EC-728C-4F01-ADD0-15BD788DD7B2}"/>
  </hyperlinks>
  <pageMargins left="0.511811024" right="0.511811024" top="0.78740157499999996" bottom="0.78740157499999996" header="0.31496062000000002" footer="0.31496062000000002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5" name="Drop Down 10">
              <controlPr defaultSize="0" autoLine="0" autoPict="0">
                <anchor moveWithCells="1">
                  <from>
                    <xdr:col>7</xdr:col>
                    <xdr:colOff>0</xdr:colOff>
                    <xdr:row>4</xdr:row>
                    <xdr:rowOff>30480</xdr:rowOff>
                  </from>
                  <to>
                    <xdr:col>8</xdr:col>
                    <xdr:colOff>121920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BH93"/>
  <sheetViews>
    <sheetView showGridLines="0" topLeftCell="A41" zoomScale="70" zoomScaleNormal="70" zoomScaleSheetLayoutView="50" workbookViewId="0">
      <selection activeCell="B25" sqref="B25"/>
    </sheetView>
  </sheetViews>
  <sheetFormatPr defaultColWidth="8.5546875" defaultRowHeight="14.4" x14ac:dyDescent="0.3"/>
  <cols>
    <col min="1" max="1" width="8.5546875" customWidth="1"/>
    <col min="2" max="2" width="40.21875" customWidth="1"/>
    <col min="3" max="3" width="4" customWidth="1"/>
    <col min="4" max="4" width="8.44140625" customWidth="1"/>
    <col min="5" max="5" width="1.5546875" customWidth="1"/>
    <col min="6" max="6" width="8.44140625" customWidth="1"/>
    <col min="7" max="7" width="2" customWidth="1"/>
    <col min="8" max="8" width="15.5546875" customWidth="1"/>
    <col min="9" max="12" width="14.5546875" customWidth="1"/>
    <col min="13" max="13" width="7.5546875" customWidth="1"/>
    <col min="14" max="14" width="8.44140625" customWidth="1"/>
    <col min="15" max="15" width="1.5546875" customWidth="1"/>
    <col min="16" max="16" width="8.44140625" customWidth="1"/>
    <col min="17" max="17" width="1.44140625" customWidth="1"/>
    <col min="18" max="22" width="14.5546875" customWidth="1"/>
    <col min="23" max="23" width="8.5546875" customWidth="1"/>
    <col min="24" max="24" width="8.44140625" customWidth="1"/>
    <col min="25" max="25" width="1.5546875" customWidth="1"/>
    <col min="26" max="26" width="8.44140625" customWidth="1"/>
    <col min="27" max="27" width="2" customWidth="1"/>
    <col min="28" max="28" width="16.109375" customWidth="1"/>
    <col min="29" max="32" width="14.5546875" customWidth="1"/>
    <col min="33" max="38" width="8.5546875" customWidth="1"/>
    <col min="39" max="39" width="22" customWidth="1"/>
    <col min="40" max="40" width="14.5546875" customWidth="1"/>
    <col min="41" max="41" width="13.5546875" customWidth="1"/>
    <col min="42" max="42" width="12.44140625" customWidth="1"/>
    <col min="43" max="45" width="8.5546875" customWidth="1"/>
    <col min="46" max="46" width="14" customWidth="1"/>
    <col min="47" max="47" width="13.44140625" customWidth="1"/>
    <col min="48" max="52" width="8.5546875" customWidth="1"/>
    <col min="53" max="53" width="22" customWidth="1"/>
    <col min="54" max="54" width="14.5546875" customWidth="1"/>
    <col min="55" max="55" width="13.5546875" customWidth="1"/>
    <col min="56" max="58" width="12.44140625" customWidth="1"/>
    <col min="59" max="60" width="8.5546875" customWidth="1"/>
  </cols>
  <sheetData>
    <row r="1" spans="1:60" ht="15" customHeight="1" x14ac:dyDescent="0.3"/>
    <row r="2" spans="1:60" ht="30" customHeight="1" x14ac:dyDescent="0.3">
      <c r="AL2" s="266" t="s">
        <v>60</v>
      </c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8"/>
    </row>
    <row r="3" spans="1:60" ht="30" customHeight="1" x14ac:dyDescent="0.3">
      <c r="AL3" s="269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1"/>
    </row>
    <row r="4" spans="1:60" s="113" customFormat="1" ht="14.55" customHeight="1" x14ac:dyDescent="0.3">
      <c r="F4" s="116" t="s">
        <v>124</v>
      </c>
      <c r="N4" s="116" t="s">
        <v>125</v>
      </c>
      <c r="Z4" s="116" t="s">
        <v>126</v>
      </c>
      <c r="AL4" s="272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4"/>
    </row>
    <row r="5" spans="1:60" ht="6.45" customHeight="1" x14ac:dyDescent="0.3">
      <c r="I5" s="40" t="str">
        <f>IF(Parameters!$X$8&lt;2,"Hide","")</f>
        <v/>
      </c>
      <c r="J5" s="40" t="str">
        <f>IF(Parameters!$X$8&lt;3,"Hide","")</f>
        <v/>
      </c>
      <c r="K5" s="40" t="str">
        <f>IF(Parameters!$X$8&lt;4,"Hide","")</f>
        <v/>
      </c>
      <c r="L5" s="40" t="str">
        <f>IF(Parameters!$X$8&lt;5,"Hide","")</f>
        <v/>
      </c>
      <c r="R5" s="40"/>
      <c r="S5" s="40" t="str">
        <f>IF(Parameters!$X$8&lt;2,"Hide","")</f>
        <v/>
      </c>
      <c r="T5" s="40" t="str">
        <f>IF(Parameters!$X$8&lt;3,"Hide","")</f>
        <v/>
      </c>
      <c r="U5" s="40" t="str">
        <f>IF(Parameters!$X$8&lt;4,"Hide","")</f>
        <v/>
      </c>
      <c r="V5" s="40" t="str">
        <f>IF(Parameters!$X$8&lt;5,"Hide","")</f>
        <v/>
      </c>
      <c r="AB5" s="40"/>
      <c r="AC5" s="40" t="str">
        <f>IF(Parameters!$X$8&lt;2,"Hide","")</f>
        <v/>
      </c>
      <c r="AD5" s="40" t="str">
        <f>IF(Parameters!$X$8&lt;3,"Hide","")</f>
        <v/>
      </c>
      <c r="AE5" s="40" t="str">
        <f>IF(Parameters!$X$8&lt;4,"Hide","")</f>
        <v/>
      </c>
      <c r="AF5" s="40" t="str">
        <f>IF(Parameters!$X$8&lt;5,"Hide","")</f>
        <v/>
      </c>
      <c r="AL5" s="24"/>
      <c r="AM5" s="24"/>
      <c r="BG5" t="s">
        <v>61</v>
      </c>
      <c r="BH5" t="b">
        <v>0</v>
      </c>
    </row>
    <row r="6" spans="1:60" x14ac:dyDescent="0.3">
      <c r="B6" s="87" t="s">
        <v>128</v>
      </c>
      <c r="D6" s="275" t="s">
        <v>127</v>
      </c>
      <c r="E6" s="276"/>
      <c r="F6" s="276"/>
      <c r="H6" s="13">
        <f ca="1">IF(ISBLANK(Parameters!$H$4),YEAR(TODAY()),Parameters!$H$4)</f>
        <v>2023</v>
      </c>
      <c r="I6" s="13">
        <f ca="1">H6+1</f>
        <v>2024</v>
      </c>
      <c r="J6" s="13">
        <f ca="1">I6+1</f>
        <v>2025</v>
      </c>
      <c r="K6" s="13">
        <f ca="1">J6+1</f>
        <v>2026</v>
      </c>
      <c r="L6" s="13">
        <f ca="1">K6+1</f>
        <v>2027</v>
      </c>
      <c r="N6" s="275" t="s">
        <v>127</v>
      </c>
      <c r="O6" s="276"/>
      <c r="P6" s="276"/>
      <c r="R6" s="13">
        <f ca="1">H6</f>
        <v>2023</v>
      </c>
      <c r="S6" s="13">
        <f ca="1">R6+1</f>
        <v>2024</v>
      </c>
      <c r="T6" s="13">
        <f ca="1">S6+1</f>
        <v>2025</v>
      </c>
      <c r="U6" s="13">
        <f ca="1">T6+1</f>
        <v>2026</v>
      </c>
      <c r="V6" s="13">
        <f ca="1">U6+1</f>
        <v>2027</v>
      </c>
      <c r="X6" s="275" t="s">
        <v>127</v>
      </c>
      <c r="Y6" s="276"/>
      <c r="Z6" s="276"/>
      <c r="AB6" s="13">
        <f ca="1">H6</f>
        <v>2023</v>
      </c>
      <c r="AC6" s="13">
        <f ca="1">AB6+1</f>
        <v>2024</v>
      </c>
      <c r="AD6" s="13">
        <f ca="1">AC6+1</f>
        <v>2025</v>
      </c>
      <c r="AE6" s="13">
        <f ca="1">AD6+1</f>
        <v>2026</v>
      </c>
      <c r="AF6" s="13">
        <f ca="1">AE6+1</f>
        <v>2027</v>
      </c>
      <c r="AL6" s="24"/>
      <c r="AM6" s="89" t="s">
        <v>175</v>
      </c>
      <c r="BG6" t="s">
        <v>62</v>
      </c>
      <c r="BH6" t="b">
        <v>0</v>
      </c>
    </row>
    <row r="7" spans="1:60" x14ac:dyDescent="0.3">
      <c r="A7" s="16">
        <v>1</v>
      </c>
      <c r="B7" s="250" t="str">
        <f>region1</f>
        <v>Saint Vincent and the Grenadines</v>
      </c>
      <c r="D7" s="15"/>
      <c r="E7" s="90" t="s">
        <v>63</v>
      </c>
      <c r="F7" s="15"/>
      <c r="H7" s="11">
        <f ca="1">SUMIFS(OFFSET(pop[2015],0,H$6-Population!$E$1),pop[Region],"="&amp;$B7,pop[Sex],"="&amp;'Population Estimate'!$AM$6,pop[Lower Age],"&gt;="&amp;'Population Estimate'!$D7,pop[Upper Age],"&lt;="&amp;'Population Estimate'!$F7)</f>
        <v>0</v>
      </c>
      <c r="I7" s="11">
        <f ca="1">SUMIFS(OFFSET(pop[2015],0,I$6-Population!$E$1),pop[Region],"="&amp;$B7,pop[Sex],"="&amp;'Population Estimate'!$AM$6,pop[Lower Age],"&gt;="&amp;'Population Estimate'!$D7,pop[Upper Age],"&lt;="&amp;'Population Estimate'!$F7)</f>
        <v>0</v>
      </c>
      <c r="J7" s="11">
        <f ca="1">SUMIFS(OFFSET(pop[2015],0,J$6-Population!$E$1),pop[Region],"="&amp;$B7,pop[Sex],"="&amp;'Population Estimate'!$AM$6,pop[Lower Age],"&gt;="&amp;'Population Estimate'!$D7,pop[Upper Age],"&lt;="&amp;'Population Estimate'!$F7)</f>
        <v>0</v>
      </c>
      <c r="K7" s="11">
        <f ca="1">SUMIFS(OFFSET(pop[2015],0,K$6-Population!$E$1),pop[Region],"="&amp;$B7,pop[Sex],"="&amp;'Population Estimate'!$AM$6,pop[Lower Age],"&gt;="&amp;'Population Estimate'!$D7,pop[Upper Age],"&lt;="&amp;'Population Estimate'!$F7)</f>
        <v>0</v>
      </c>
      <c r="L7" s="11">
        <f ca="1">SUMIFS(OFFSET(pop[2015],0,L$6-Population!$E$1),pop[Region],"="&amp;$B7,pop[Sex],"="&amp;'Population Estimate'!$AM$6,pop[Lower Age],"&gt;="&amp;'Population Estimate'!$D7,pop[Upper Age],"&lt;="&amp;'Population Estimate'!$F7)</f>
        <v>0</v>
      </c>
      <c r="N7" s="15"/>
      <c r="O7" s="90" t="s">
        <v>63</v>
      </c>
      <c r="P7" s="15"/>
      <c r="R7" s="11">
        <f ca="1">SUMIFS(OFFSET(pop[2015],0,R$6-Population!$E$1),pop[Region],"="&amp;$B7,pop[Sex],"="&amp;'Population Estimate'!$AM$7,pop[Lower Age],"&gt;="&amp;'Population Estimate'!$N7,pop[Upper Age],"&lt;="&amp;'Population Estimate'!$P7)</f>
        <v>0</v>
      </c>
      <c r="S7" s="11">
        <f ca="1">SUMIFS(OFFSET(pop[2015],0,S$6-Population!$E$1),pop[Region],"="&amp;$B7,pop[Sex],"="&amp;'Population Estimate'!$AM$7,pop[Lower Age],"&gt;="&amp;'Population Estimate'!$N7,pop[Upper Age],"&lt;="&amp;'Population Estimate'!$P7)</f>
        <v>0</v>
      </c>
      <c r="T7" s="11">
        <f ca="1">SUMIFS(OFFSET(pop[2015],0,T$6-Population!$E$1),pop[Region],"="&amp;$B7,pop[Sex],"="&amp;'Population Estimate'!$AM$7,pop[Lower Age],"&gt;="&amp;'Population Estimate'!$N7,pop[Upper Age],"&lt;="&amp;'Population Estimate'!$P7)</f>
        <v>0</v>
      </c>
      <c r="U7" s="11">
        <f ca="1">SUMIFS(OFFSET(pop[2015],0,U$6-Population!$E$1),pop[Region],"="&amp;$B7,pop[Sex],"="&amp;'Population Estimate'!$AM$7,pop[Lower Age],"&gt;="&amp;'Population Estimate'!$N7,pop[Upper Age],"&lt;="&amp;'Population Estimate'!$P7)</f>
        <v>0</v>
      </c>
      <c r="V7" s="11">
        <f ca="1">SUMIFS(OFFSET(pop[2015],0,V$6-Population!$E$1),pop[Region],"="&amp;$B7,pop[Sex],"="&amp;'Population Estimate'!$AM$7,pop[Lower Age],"&gt;="&amp;'Population Estimate'!$N7,pop[Upper Age],"&lt;="&amp;'Population Estimate'!$P7)</f>
        <v>0</v>
      </c>
      <c r="X7" s="15"/>
      <c r="Y7" s="90" t="s">
        <v>63</v>
      </c>
      <c r="Z7" s="15"/>
      <c r="AB7" s="11">
        <f ca="1">SUMIFS(OFFSET(pop[2015],0,AB$6-Population!$E$1),pop[Region],"="&amp;$B7,pop[Sex],"="&amp;'Population Estimate'!$AM$6,pop[Lower Age],"&gt;="&amp;'Population Estimate'!$X7,pop[Upper Age],"&lt;="&amp;'Population Estimate'!$Z7)</f>
        <v>0</v>
      </c>
      <c r="AC7" s="11">
        <f ca="1">SUMIFS(OFFSET(pop[2015],0,AC$6-Population!$E$1),pop[Region],"="&amp;$B7,pop[Sex],"="&amp;'Population Estimate'!$AM$6,pop[Lower Age],"&gt;="&amp;'Population Estimate'!$X7,pop[Upper Age],"&lt;="&amp;'Population Estimate'!$Z7)</f>
        <v>0</v>
      </c>
      <c r="AD7" s="11">
        <f ca="1">SUMIFS(OFFSET(pop[2015],0,AD$6-Population!$E$1),pop[Region],"="&amp;$B7,pop[Sex],"="&amp;'Population Estimate'!$AM$6,pop[Lower Age],"&gt;="&amp;'Population Estimate'!$X7,pop[Upper Age],"&lt;="&amp;'Population Estimate'!$Z7)</f>
        <v>0</v>
      </c>
      <c r="AE7" s="11">
        <f ca="1">SUMIFS(OFFSET(pop[2015],0,AE$6-Population!$E$1),pop[Region],"="&amp;$B7,pop[Sex],"="&amp;'Population Estimate'!$AM$6,pop[Lower Age],"&gt;="&amp;'Population Estimate'!$X7,pop[Upper Age],"&lt;="&amp;'Population Estimate'!$Z7)</f>
        <v>0</v>
      </c>
      <c r="AF7" s="11">
        <f ca="1">SUMIFS(OFFSET(pop[2015],0,AF$6-Population!$E$1),pop[Region],"="&amp;$B7,pop[Sex],"="&amp;'Population Estimate'!$AM$6,pop[Lower Age],"&gt;="&amp;'Population Estimate'!$X7,pop[Upper Age],"&lt;="&amp;'Population Estimate'!$Z7)</f>
        <v>0</v>
      </c>
      <c r="AM7" s="89" t="s">
        <v>176</v>
      </c>
    </row>
    <row r="8" spans="1:60" hidden="1" x14ac:dyDescent="0.3">
      <c r="A8" s="16">
        <f>A7+1</f>
        <v>2</v>
      </c>
      <c r="B8" s="25">
        <f>region2</f>
        <v>0</v>
      </c>
      <c r="D8" s="15"/>
      <c r="E8" s="90" t="s">
        <v>63</v>
      </c>
      <c r="F8" s="15"/>
      <c r="H8" s="11">
        <f ca="1">SUMIFS(OFFSET(pop[2015],0,H$6-Population!$E$1),pop[Region],"="&amp;$B8,pop[Sex],"="&amp;'Population Estimate'!$AM$6,pop[Lower Age],"&gt;="&amp;'Population Estimate'!$D8,pop[Upper Age],"&lt;="&amp;'Population Estimate'!$F8)</f>
        <v>0</v>
      </c>
      <c r="I8" s="11">
        <f ca="1">SUMIFS(OFFSET(pop[2015],0,I$6-Population!$E$1),pop[Region],"="&amp;$B8,pop[Sex],"="&amp;'Population Estimate'!$AM$6,pop[Lower Age],"&gt;="&amp;'Population Estimate'!$D8,pop[Upper Age],"&lt;="&amp;'Population Estimate'!$F8)</f>
        <v>0</v>
      </c>
      <c r="J8" s="11">
        <f ca="1">SUMIFS(OFFSET(pop[2015],0,J$6-Population!$E$1),pop[Region],"="&amp;$B8,pop[Sex],"="&amp;'Population Estimate'!$AM$6,pop[Lower Age],"&gt;="&amp;'Population Estimate'!$D8,pop[Upper Age],"&lt;="&amp;'Population Estimate'!$F8)</f>
        <v>0</v>
      </c>
      <c r="K8" s="11">
        <f ca="1">SUMIFS(OFFSET(pop[2015],0,K$6-Population!$E$1),pop[Region],"="&amp;$B8,pop[Sex],"="&amp;'Population Estimate'!$AM$6,pop[Lower Age],"&gt;="&amp;'Population Estimate'!$D8,pop[Upper Age],"&lt;="&amp;'Population Estimate'!$F8)</f>
        <v>0</v>
      </c>
      <c r="L8" s="11">
        <f ca="1">SUMIFS(OFFSET(pop[2015],0,L$6-Population!$E$1),pop[Region],"="&amp;$B8,pop[Sex],"="&amp;'Population Estimate'!$AM$6,pop[Lower Age],"&gt;="&amp;'Population Estimate'!$D8,pop[Upper Age],"&lt;="&amp;'Population Estimate'!$F8)</f>
        <v>0</v>
      </c>
      <c r="N8" s="15"/>
      <c r="O8" s="90" t="s">
        <v>63</v>
      </c>
      <c r="P8" s="15"/>
      <c r="R8" s="11">
        <f ca="1">SUMIFS(OFFSET(pop[2015],0,R$6-Population!$E$1),pop[Region],"="&amp;$B8,pop[Sex],"="&amp;'Population Estimate'!$AM$7,pop[Lower Age],"&gt;="&amp;'Population Estimate'!$N8,pop[Upper Age],"&lt;="&amp;'Population Estimate'!$P8)</f>
        <v>0</v>
      </c>
      <c r="S8" s="11">
        <f ca="1">SUMIFS(OFFSET(pop[2015],0,S$6-Population!$E$1),pop[Region],"="&amp;$B8,pop[Sex],"="&amp;'Population Estimate'!$AM$7,pop[Lower Age],"&gt;="&amp;'Population Estimate'!$N8,pop[Upper Age],"&lt;="&amp;'Population Estimate'!$P8)</f>
        <v>0</v>
      </c>
      <c r="T8" s="11">
        <f ca="1">SUMIFS(OFFSET(pop[2015],0,T$6-Population!$E$1),pop[Region],"="&amp;$B8,pop[Sex],"="&amp;'Population Estimate'!$AM$7,pop[Lower Age],"&gt;="&amp;'Population Estimate'!$N8,pop[Upper Age],"&lt;="&amp;'Population Estimate'!$P8)</f>
        <v>0</v>
      </c>
      <c r="U8" s="11">
        <f ca="1">SUMIFS(OFFSET(pop[2015],0,U$6-Population!$E$1),pop[Region],"="&amp;$B8,pop[Sex],"="&amp;'Population Estimate'!$AM$7,pop[Lower Age],"&gt;="&amp;'Population Estimate'!$N8,pop[Upper Age],"&lt;="&amp;'Population Estimate'!$P8)</f>
        <v>0</v>
      </c>
      <c r="V8" s="11">
        <f ca="1">SUMIFS(OFFSET(pop[2015],0,V$6-Population!$E$1),pop[Region],"="&amp;$B8,pop[Sex],"="&amp;'Population Estimate'!$AM$7,pop[Lower Age],"&gt;="&amp;'Population Estimate'!$N8,pop[Upper Age],"&lt;="&amp;'Population Estimate'!$P8)</f>
        <v>0</v>
      </c>
      <c r="X8" s="15"/>
      <c r="Y8" s="90" t="s">
        <v>63</v>
      </c>
      <c r="Z8" s="15"/>
      <c r="AB8" s="11">
        <f ca="1">SUMIFS(OFFSET(pop[2015],0,AB$6-Population!$E$1),pop[Region],"="&amp;$B8,pop[Sex],"="&amp;'Population Estimate'!$AM$6,pop[Lower Age],"&gt;="&amp;'Population Estimate'!$X8,pop[Upper Age],"&lt;="&amp;'Population Estimate'!$Z8)</f>
        <v>0</v>
      </c>
      <c r="AC8" s="11">
        <f ca="1">SUMIFS(OFFSET(pop[2015],0,AC$6-Population!$E$1),pop[Region],"="&amp;$B8,pop[Sex],"="&amp;'Population Estimate'!$AM$6,pop[Lower Age],"&gt;="&amp;'Population Estimate'!$X8,pop[Upper Age],"&lt;="&amp;'Population Estimate'!$Z8)</f>
        <v>0</v>
      </c>
      <c r="AD8" s="11">
        <f ca="1">SUMIFS(OFFSET(pop[2015],0,AD$6-Population!$E$1),pop[Region],"="&amp;$B8,pop[Sex],"="&amp;'Population Estimate'!$AM$6,pop[Lower Age],"&gt;="&amp;'Population Estimate'!$X8,pop[Upper Age],"&lt;="&amp;'Population Estimate'!$Z8)</f>
        <v>0</v>
      </c>
      <c r="AE8" s="11">
        <f ca="1">SUMIFS(OFFSET(pop[2015],0,AE$6-Population!$E$1),pop[Region],"="&amp;$B8,pop[Sex],"="&amp;'Population Estimate'!$AM$6,pop[Lower Age],"&gt;="&amp;'Population Estimate'!$X8,pop[Upper Age],"&lt;="&amp;'Population Estimate'!$Z8)</f>
        <v>0</v>
      </c>
      <c r="AF8" s="11">
        <f ca="1">SUMIFS(OFFSET(pop[2015],0,AF$6-Population!$E$1),pop[Region],"="&amp;$B8,pop[Sex],"="&amp;'Population Estimate'!$AM$6,pop[Lower Age],"&gt;="&amp;'Population Estimate'!$X8,pop[Upper Age],"&lt;="&amp;'Population Estimate'!$Z8)</f>
        <v>0</v>
      </c>
    </row>
    <row r="9" spans="1:60" hidden="1" x14ac:dyDescent="0.3">
      <c r="A9" s="16">
        <f t="shared" ref="A9:A16" si="0">A8+1</f>
        <v>3</v>
      </c>
      <c r="B9" s="25">
        <f>region3</f>
        <v>0</v>
      </c>
      <c r="D9" s="15"/>
      <c r="E9" s="90" t="s">
        <v>63</v>
      </c>
      <c r="F9" s="15"/>
      <c r="H9" s="11">
        <f ca="1">SUMIFS(OFFSET(pop[2015],0,H$6-Population!$E$1),pop[Region],"="&amp;$B9,pop[Sex],"="&amp;'Population Estimate'!$AM$6,pop[Lower Age],"&gt;="&amp;'Population Estimate'!$D9,pop[Upper Age],"&lt;="&amp;'Population Estimate'!$F9)</f>
        <v>0</v>
      </c>
      <c r="I9" s="11">
        <f ca="1">SUMIFS(OFFSET(pop[2015],0,I$6-Population!$E$1),pop[Region],"="&amp;$B9,pop[Sex],"="&amp;'Population Estimate'!$AM$6,pop[Lower Age],"&gt;="&amp;'Population Estimate'!$D9,pop[Upper Age],"&lt;="&amp;'Population Estimate'!$F9)</f>
        <v>0</v>
      </c>
      <c r="J9" s="11">
        <f ca="1">SUMIFS(OFFSET(pop[2015],0,J$6-Population!$E$1),pop[Region],"="&amp;$B9,pop[Sex],"="&amp;'Population Estimate'!$AM$6,pop[Lower Age],"&gt;="&amp;'Population Estimate'!$D9,pop[Upper Age],"&lt;="&amp;'Population Estimate'!$F9)</f>
        <v>0</v>
      </c>
      <c r="K9" s="11">
        <f ca="1">SUMIFS(OFFSET(pop[2015],0,K$6-Population!$E$1),pop[Region],"="&amp;$B9,pop[Sex],"="&amp;'Population Estimate'!$AM$6,pop[Lower Age],"&gt;="&amp;'Population Estimate'!$D9,pop[Upper Age],"&lt;="&amp;'Population Estimate'!$F9)</f>
        <v>0</v>
      </c>
      <c r="L9" s="11">
        <f ca="1">SUMIFS(OFFSET(pop[2015],0,L$6-Population!$E$1),pop[Region],"="&amp;$B9,pop[Sex],"="&amp;'Population Estimate'!$AM$6,pop[Lower Age],"&gt;="&amp;'Population Estimate'!$D9,pop[Upper Age],"&lt;="&amp;'Population Estimate'!$F9)</f>
        <v>0</v>
      </c>
      <c r="N9" s="15"/>
      <c r="O9" s="90" t="s">
        <v>63</v>
      </c>
      <c r="P9" s="15"/>
      <c r="R9" s="11">
        <f ca="1">SUMIFS(OFFSET(pop[2015],0,R$6-Population!$E$1),pop[Region],"="&amp;$B9,pop[Sex],"="&amp;'Population Estimate'!$AM$7,pop[Lower Age],"&gt;="&amp;'Population Estimate'!$N9,pop[Upper Age],"&lt;="&amp;'Population Estimate'!$P9)</f>
        <v>0</v>
      </c>
      <c r="S9" s="11">
        <f ca="1">SUMIFS(OFFSET(pop[2015],0,S$6-Population!$E$1),pop[Region],"="&amp;$B9,pop[Sex],"="&amp;'Population Estimate'!$AM$7,pop[Lower Age],"&gt;="&amp;'Population Estimate'!$N9,pop[Upper Age],"&lt;="&amp;'Population Estimate'!$P9)</f>
        <v>0</v>
      </c>
      <c r="T9" s="11">
        <f ca="1">SUMIFS(OFFSET(pop[2015],0,T$6-Population!$E$1),pop[Region],"="&amp;$B9,pop[Sex],"="&amp;'Population Estimate'!$AM$7,pop[Lower Age],"&gt;="&amp;'Population Estimate'!$N9,pop[Upper Age],"&lt;="&amp;'Population Estimate'!$P9)</f>
        <v>0</v>
      </c>
      <c r="U9" s="11">
        <f ca="1">SUMIFS(OFFSET(pop[2015],0,U$6-Population!$E$1),pop[Region],"="&amp;$B9,pop[Sex],"="&amp;'Population Estimate'!$AM$7,pop[Lower Age],"&gt;="&amp;'Population Estimate'!$N9,pop[Upper Age],"&lt;="&amp;'Population Estimate'!$P9)</f>
        <v>0</v>
      </c>
      <c r="V9" s="11">
        <f ca="1">SUMIFS(OFFSET(pop[2015],0,V$6-Population!$E$1),pop[Region],"="&amp;$B9,pop[Sex],"="&amp;'Population Estimate'!$AM$7,pop[Lower Age],"&gt;="&amp;'Population Estimate'!$N9,pop[Upper Age],"&lt;="&amp;'Population Estimate'!$P9)</f>
        <v>0</v>
      </c>
      <c r="X9" s="15"/>
      <c r="Y9" s="90" t="s">
        <v>63</v>
      </c>
      <c r="Z9" s="15"/>
      <c r="AB9" s="11">
        <f ca="1">SUMIFS(OFFSET(pop[2015],0,AB$6-Population!$E$1),pop[Region],"="&amp;$B9,pop[Sex],"="&amp;'Population Estimate'!$AM$6,pop[Lower Age],"&gt;="&amp;'Population Estimate'!$X9,pop[Upper Age],"&lt;="&amp;'Population Estimate'!$Z9)</f>
        <v>0</v>
      </c>
      <c r="AC9" s="11">
        <f ca="1">SUMIFS(OFFSET(pop[2015],0,AC$6-Population!$E$1),pop[Region],"="&amp;$B9,pop[Sex],"="&amp;'Population Estimate'!$AM$6,pop[Lower Age],"&gt;="&amp;'Population Estimate'!$X9,pop[Upper Age],"&lt;="&amp;'Population Estimate'!$Z9)</f>
        <v>0</v>
      </c>
      <c r="AD9" s="11">
        <f ca="1">SUMIFS(OFFSET(pop[2015],0,AD$6-Population!$E$1),pop[Region],"="&amp;$B9,pop[Sex],"="&amp;'Population Estimate'!$AM$6,pop[Lower Age],"&gt;="&amp;'Population Estimate'!$X9,pop[Upper Age],"&lt;="&amp;'Population Estimate'!$Z9)</f>
        <v>0</v>
      </c>
      <c r="AE9" s="11">
        <f ca="1">SUMIFS(OFFSET(pop[2015],0,AE$6-Population!$E$1),pop[Region],"="&amp;$B9,pop[Sex],"="&amp;'Population Estimate'!$AM$6,pop[Lower Age],"&gt;="&amp;'Population Estimate'!$X9,pop[Upper Age],"&lt;="&amp;'Population Estimate'!$Z9)</f>
        <v>0</v>
      </c>
      <c r="AF9" s="11">
        <f ca="1">SUMIFS(OFFSET(pop[2015],0,AF$6-Population!$E$1),pop[Region],"="&amp;$B9,pop[Sex],"="&amp;'Population Estimate'!$AM$6,pop[Lower Age],"&gt;="&amp;'Population Estimate'!$X9,pop[Upper Age],"&lt;="&amp;'Population Estimate'!$Z9)</f>
        <v>0</v>
      </c>
    </row>
    <row r="10" spans="1:60" hidden="1" x14ac:dyDescent="0.3">
      <c r="A10" s="16">
        <f t="shared" si="0"/>
        <v>4</v>
      </c>
      <c r="B10" s="25">
        <f>region4</f>
        <v>0</v>
      </c>
      <c r="D10" s="15"/>
      <c r="E10" s="90" t="s">
        <v>63</v>
      </c>
      <c r="F10" s="15"/>
      <c r="H10" s="11">
        <f ca="1">SUMIFS(OFFSET(pop[2015],0,H$6-Population!$E$1),pop[Region],"="&amp;$B10,pop[Sex],"="&amp;'Population Estimate'!$AM$6,pop[Lower Age],"&gt;="&amp;'Population Estimate'!$D10,pop[Upper Age],"&lt;="&amp;'Population Estimate'!$F10)</f>
        <v>0</v>
      </c>
      <c r="I10" s="11">
        <f ca="1">SUMIFS(OFFSET(pop[2015],0,I$6-Population!$E$1),pop[Region],"="&amp;$B10,pop[Sex],"="&amp;'Population Estimate'!$AM$6,pop[Lower Age],"&gt;="&amp;'Population Estimate'!$D10,pop[Upper Age],"&lt;="&amp;'Population Estimate'!$F10)</f>
        <v>0</v>
      </c>
      <c r="J10" s="11">
        <f ca="1">SUMIFS(OFFSET(pop[2015],0,J$6-Population!$E$1),pop[Region],"="&amp;$B10,pop[Sex],"="&amp;'Population Estimate'!$AM$6,pop[Lower Age],"&gt;="&amp;'Population Estimate'!$D10,pop[Upper Age],"&lt;="&amp;'Population Estimate'!$F10)</f>
        <v>0</v>
      </c>
      <c r="K10" s="11">
        <f ca="1">SUMIFS(OFFSET(pop[2015],0,K$6-Population!$E$1),pop[Region],"="&amp;$B10,pop[Sex],"="&amp;'Population Estimate'!$AM$6,pop[Lower Age],"&gt;="&amp;'Population Estimate'!$D10,pop[Upper Age],"&lt;="&amp;'Population Estimate'!$F10)</f>
        <v>0</v>
      </c>
      <c r="L10" s="11">
        <f ca="1">SUMIFS(OFFSET(pop[2015],0,L$6-Population!$E$1),pop[Region],"="&amp;$B10,pop[Sex],"="&amp;'Population Estimate'!$AM$6,pop[Lower Age],"&gt;="&amp;'Population Estimate'!$D10,pop[Upper Age],"&lt;="&amp;'Population Estimate'!$F10)</f>
        <v>0</v>
      </c>
      <c r="N10" s="15"/>
      <c r="O10" s="90" t="s">
        <v>63</v>
      </c>
      <c r="P10" s="15"/>
      <c r="R10" s="11">
        <f ca="1">SUMIFS(OFFSET(pop[2015],0,R$6-Population!$E$1),pop[Region],"="&amp;$B10,pop[Sex],"="&amp;'Population Estimate'!$AM$7,pop[Lower Age],"&gt;="&amp;'Population Estimate'!$N10,pop[Upper Age],"&lt;="&amp;'Population Estimate'!$P10)</f>
        <v>0</v>
      </c>
      <c r="S10" s="11">
        <f ca="1">SUMIFS(OFFSET(pop[2015],0,S$6-Population!$E$1),pop[Region],"="&amp;$B10,pop[Sex],"="&amp;'Population Estimate'!$AM$7,pop[Lower Age],"&gt;="&amp;'Population Estimate'!$N10,pop[Upper Age],"&lt;="&amp;'Population Estimate'!$P10)</f>
        <v>0</v>
      </c>
      <c r="T10" s="11">
        <f ca="1">SUMIFS(OFFSET(pop[2015],0,T$6-Population!$E$1),pop[Region],"="&amp;$B10,pop[Sex],"="&amp;'Population Estimate'!$AM$7,pop[Lower Age],"&gt;="&amp;'Population Estimate'!$N10,pop[Upper Age],"&lt;="&amp;'Population Estimate'!$P10)</f>
        <v>0</v>
      </c>
      <c r="U10" s="11">
        <f ca="1">SUMIFS(OFFSET(pop[2015],0,U$6-Population!$E$1),pop[Region],"="&amp;$B10,pop[Sex],"="&amp;'Population Estimate'!$AM$7,pop[Lower Age],"&gt;="&amp;'Population Estimate'!$N10,pop[Upper Age],"&lt;="&amp;'Population Estimate'!$P10)</f>
        <v>0</v>
      </c>
      <c r="V10" s="11">
        <f ca="1">SUMIFS(OFFSET(pop[2015],0,V$6-Population!$E$1),pop[Region],"="&amp;$B10,pop[Sex],"="&amp;'Population Estimate'!$AM$7,pop[Lower Age],"&gt;="&amp;'Population Estimate'!$N10,pop[Upper Age],"&lt;="&amp;'Population Estimate'!$P10)</f>
        <v>0</v>
      </c>
      <c r="X10" s="15"/>
      <c r="Y10" s="90" t="s">
        <v>63</v>
      </c>
      <c r="Z10" s="15"/>
      <c r="AB10" s="11">
        <f ca="1">SUMIFS(OFFSET(pop[2015],0,AB$6-Population!$E$1),pop[Region],"="&amp;$B10,pop[Sex],"="&amp;'Population Estimate'!$AM$6,pop[Lower Age],"&gt;="&amp;'Population Estimate'!$X10,pop[Upper Age],"&lt;="&amp;'Population Estimate'!$Z10)</f>
        <v>0</v>
      </c>
      <c r="AC10" s="11">
        <f ca="1">SUMIFS(OFFSET(pop[2015],0,AC$6-Population!$E$1),pop[Region],"="&amp;$B10,pop[Sex],"="&amp;'Population Estimate'!$AM$6,pop[Lower Age],"&gt;="&amp;'Population Estimate'!$X10,pop[Upper Age],"&lt;="&amp;'Population Estimate'!$Z10)</f>
        <v>0</v>
      </c>
      <c r="AD10" s="11">
        <f ca="1">SUMIFS(OFFSET(pop[2015],0,AD$6-Population!$E$1),pop[Region],"="&amp;$B10,pop[Sex],"="&amp;'Population Estimate'!$AM$6,pop[Lower Age],"&gt;="&amp;'Population Estimate'!$X10,pop[Upper Age],"&lt;="&amp;'Population Estimate'!$Z10)</f>
        <v>0</v>
      </c>
      <c r="AE10" s="11">
        <f ca="1">SUMIFS(OFFSET(pop[2015],0,AE$6-Population!$E$1),pop[Region],"="&amp;$B10,pop[Sex],"="&amp;'Population Estimate'!$AM$6,pop[Lower Age],"&gt;="&amp;'Population Estimate'!$X10,pop[Upper Age],"&lt;="&amp;'Population Estimate'!$Z10)</f>
        <v>0</v>
      </c>
      <c r="AF10" s="11">
        <f ca="1">SUMIFS(OFFSET(pop[2015],0,AF$6-Population!$E$1),pop[Region],"="&amp;$B10,pop[Sex],"="&amp;'Population Estimate'!$AM$6,pop[Lower Age],"&gt;="&amp;'Population Estimate'!$X10,pop[Upper Age],"&lt;="&amp;'Population Estimate'!$Z10)</f>
        <v>0</v>
      </c>
    </row>
    <row r="11" spans="1:60" hidden="1" x14ac:dyDescent="0.3">
      <c r="A11" s="16">
        <f t="shared" si="0"/>
        <v>5</v>
      </c>
      <c r="B11" s="25">
        <f>region5</f>
        <v>0</v>
      </c>
      <c r="D11" s="15"/>
      <c r="E11" s="90" t="s">
        <v>63</v>
      </c>
      <c r="F11" s="15"/>
      <c r="H11" s="11">
        <f ca="1">SUMIFS(OFFSET(pop[2015],0,H$6-Population!$E$1),pop[Region],"="&amp;$B11,pop[Sex],"="&amp;'Population Estimate'!$AM$6,pop[Lower Age],"&gt;="&amp;'Population Estimate'!$D11,pop[Upper Age],"&lt;="&amp;'Population Estimate'!$F11)</f>
        <v>0</v>
      </c>
      <c r="I11" s="11">
        <f ca="1">SUMIFS(OFFSET(pop[2015],0,I$6-Population!$E$1),pop[Region],"="&amp;$B11,pop[Sex],"="&amp;'Population Estimate'!$AM$6,pop[Lower Age],"&gt;="&amp;'Population Estimate'!$D11,pop[Upper Age],"&lt;="&amp;'Population Estimate'!$F11)</f>
        <v>0</v>
      </c>
      <c r="J11" s="11">
        <f ca="1">SUMIFS(OFFSET(pop[2015],0,J$6-Population!$E$1),pop[Region],"="&amp;$B11,pop[Sex],"="&amp;'Population Estimate'!$AM$6,pop[Lower Age],"&gt;="&amp;'Population Estimate'!$D11,pop[Upper Age],"&lt;="&amp;'Population Estimate'!$F11)</f>
        <v>0</v>
      </c>
      <c r="K11" s="11">
        <f ca="1">SUMIFS(OFFSET(pop[2015],0,K$6-Population!$E$1),pop[Region],"="&amp;$B11,pop[Sex],"="&amp;'Population Estimate'!$AM$6,pop[Lower Age],"&gt;="&amp;'Population Estimate'!$D11,pop[Upper Age],"&lt;="&amp;'Population Estimate'!$F11)</f>
        <v>0</v>
      </c>
      <c r="L11" s="11">
        <f ca="1">SUMIFS(OFFSET(pop[2015],0,L$6-Population!$E$1),pop[Region],"="&amp;$B11,pop[Sex],"="&amp;'Population Estimate'!$AM$6,pop[Lower Age],"&gt;="&amp;'Population Estimate'!$D11,pop[Upper Age],"&lt;="&amp;'Population Estimate'!$F11)</f>
        <v>0</v>
      </c>
      <c r="N11" s="15"/>
      <c r="O11" s="90" t="s">
        <v>63</v>
      </c>
      <c r="P11" s="15"/>
      <c r="R11" s="11">
        <f ca="1">SUMIFS(OFFSET(pop[2015],0,R$6-Population!$E$1),pop[Region],"="&amp;$B11,pop[Sex],"="&amp;'Population Estimate'!$AM$7,pop[Lower Age],"&gt;="&amp;'Population Estimate'!$N11,pop[Upper Age],"&lt;="&amp;'Population Estimate'!$P11)</f>
        <v>0</v>
      </c>
      <c r="S11" s="11">
        <f ca="1">SUMIFS(OFFSET(pop[2015],0,S$6-Population!$E$1),pop[Region],"="&amp;$B11,pop[Sex],"="&amp;'Population Estimate'!$AM$7,pop[Lower Age],"&gt;="&amp;'Population Estimate'!$N11,pop[Upper Age],"&lt;="&amp;'Population Estimate'!$P11)</f>
        <v>0</v>
      </c>
      <c r="T11" s="11">
        <f ca="1">SUMIFS(OFFSET(pop[2015],0,T$6-Population!$E$1),pop[Region],"="&amp;$B11,pop[Sex],"="&amp;'Population Estimate'!$AM$7,pop[Lower Age],"&gt;="&amp;'Population Estimate'!$N11,pop[Upper Age],"&lt;="&amp;'Population Estimate'!$P11)</f>
        <v>0</v>
      </c>
      <c r="U11" s="11">
        <f ca="1">SUMIFS(OFFSET(pop[2015],0,U$6-Population!$E$1),pop[Region],"="&amp;$B11,pop[Sex],"="&amp;'Population Estimate'!$AM$7,pop[Lower Age],"&gt;="&amp;'Population Estimate'!$N11,pop[Upper Age],"&lt;="&amp;'Population Estimate'!$P11)</f>
        <v>0</v>
      </c>
      <c r="V11" s="11">
        <f ca="1">SUMIFS(OFFSET(pop[2015],0,V$6-Population!$E$1),pop[Region],"="&amp;$B11,pop[Sex],"="&amp;'Population Estimate'!$AM$7,pop[Lower Age],"&gt;="&amp;'Population Estimate'!$N11,pop[Upper Age],"&lt;="&amp;'Population Estimate'!$P11)</f>
        <v>0</v>
      </c>
      <c r="X11" s="15"/>
      <c r="Y11" s="90" t="s">
        <v>63</v>
      </c>
      <c r="Z11" s="15"/>
      <c r="AB11" s="11">
        <f ca="1">SUMIFS(OFFSET(pop[2015],0,AB$6-Population!$E$1),pop[Region],"="&amp;$B11,pop[Sex],"="&amp;'Population Estimate'!$AM$6,pop[Lower Age],"&gt;="&amp;'Population Estimate'!$X11,pop[Upper Age],"&lt;="&amp;'Population Estimate'!$Z11)</f>
        <v>0</v>
      </c>
      <c r="AC11" s="11">
        <f ca="1">SUMIFS(OFFSET(pop[2015],0,AC$6-Population!$E$1),pop[Region],"="&amp;$B11,pop[Sex],"="&amp;'Population Estimate'!$AM$6,pop[Lower Age],"&gt;="&amp;'Population Estimate'!$X11,pop[Upper Age],"&lt;="&amp;'Population Estimate'!$Z11)</f>
        <v>0</v>
      </c>
      <c r="AD11" s="11">
        <f ca="1">SUMIFS(OFFSET(pop[2015],0,AD$6-Population!$E$1),pop[Region],"="&amp;$B11,pop[Sex],"="&amp;'Population Estimate'!$AM$6,pop[Lower Age],"&gt;="&amp;'Population Estimate'!$X11,pop[Upper Age],"&lt;="&amp;'Population Estimate'!$Z11)</f>
        <v>0</v>
      </c>
      <c r="AE11" s="11">
        <f ca="1">SUMIFS(OFFSET(pop[2015],0,AE$6-Population!$E$1),pop[Region],"="&amp;$B11,pop[Sex],"="&amp;'Population Estimate'!$AM$6,pop[Lower Age],"&gt;="&amp;'Population Estimate'!$X11,pop[Upper Age],"&lt;="&amp;'Population Estimate'!$Z11)</f>
        <v>0</v>
      </c>
      <c r="AF11" s="11">
        <f ca="1">SUMIFS(OFFSET(pop[2015],0,AF$6-Population!$E$1),pop[Region],"="&amp;$B11,pop[Sex],"="&amp;'Population Estimate'!$AM$6,pop[Lower Age],"&gt;="&amp;'Population Estimate'!$X11,pop[Upper Age],"&lt;="&amp;'Population Estimate'!$Z11)</f>
        <v>0</v>
      </c>
    </row>
    <row r="12" spans="1:60" hidden="1" x14ac:dyDescent="0.3">
      <c r="A12" s="16">
        <f t="shared" si="0"/>
        <v>6</v>
      </c>
      <c r="B12" s="25">
        <f>region6</f>
        <v>0</v>
      </c>
      <c r="D12" s="15"/>
      <c r="E12" s="90" t="s">
        <v>63</v>
      </c>
      <c r="F12" s="15"/>
      <c r="H12" s="11">
        <f ca="1">SUMIFS(OFFSET(pop[2015],0,H$6-Population!$E$1),pop[Region],"="&amp;$B12,pop[Sex],"="&amp;'Population Estimate'!$AM$6,pop[Lower Age],"&gt;="&amp;'Population Estimate'!$D12,pop[Upper Age],"&lt;="&amp;'Population Estimate'!$F12)</f>
        <v>0</v>
      </c>
      <c r="I12" s="11">
        <f ca="1">SUMIFS(OFFSET(pop[2015],0,I$6-Population!$E$1),pop[Region],"="&amp;$B12,pop[Sex],"="&amp;'Population Estimate'!$AM$6,pop[Lower Age],"&gt;="&amp;'Population Estimate'!$D12,pop[Upper Age],"&lt;="&amp;'Population Estimate'!$F12)</f>
        <v>0</v>
      </c>
      <c r="J12" s="11">
        <f ca="1">SUMIFS(OFFSET(pop[2015],0,J$6-Population!$E$1),pop[Region],"="&amp;$B12,pop[Sex],"="&amp;'Population Estimate'!$AM$6,pop[Lower Age],"&gt;="&amp;'Population Estimate'!$D12,pop[Upper Age],"&lt;="&amp;'Population Estimate'!$F12)</f>
        <v>0</v>
      </c>
      <c r="K12" s="11">
        <f ca="1">SUMIFS(OFFSET(pop[2015],0,K$6-Population!$E$1),pop[Region],"="&amp;$B12,pop[Sex],"="&amp;'Population Estimate'!$AM$6,pop[Lower Age],"&gt;="&amp;'Population Estimate'!$D12,pop[Upper Age],"&lt;="&amp;'Population Estimate'!$F12)</f>
        <v>0</v>
      </c>
      <c r="L12" s="11">
        <f ca="1">SUMIFS(OFFSET(pop[2015],0,L$6-Population!$E$1),pop[Region],"="&amp;$B12,pop[Sex],"="&amp;'Population Estimate'!$AM$6,pop[Lower Age],"&gt;="&amp;'Population Estimate'!$D12,pop[Upper Age],"&lt;="&amp;'Population Estimate'!$F12)</f>
        <v>0</v>
      </c>
      <c r="N12" s="15"/>
      <c r="O12" s="90" t="s">
        <v>63</v>
      </c>
      <c r="P12" s="15"/>
      <c r="R12" s="11">
        <f ca="1">SUMIFS(OFFSET(pop[2015],0,R$6-Population!$E$1),pop[Region],"="&amp;$B12,pop[Sex],"="&amp;'Population Estimate'!$AM$7,pop[Lower Age],"&gt;="&amp;'Population Estimate'!$N12,pop[Upper Age],"&lt;="&amp;'Population Estimate'!$P12)</f>
        <v>0</v>
      </c>
      <c r="S12" s="11">
        <f ca="1">SUMIFS(OFFSET(pop[2015],0,S$6-Population!$E$1),pop[Region],"="&amp;$B12,pop[Sex],"="&amp;'Population Estimate'!$AM$7,pop[Lower Age],"&gt;="&amp;'Population Estimate'!$N12,pop[Upper Age],"&lt;="&amp;'Population Estimate'!$P12)</f>
        <v>0</v>
      </c>
      <c r="T12" s="11">
        <f ca="1">SUMIFS(OFFSET(pop[2015],0,T$6-Population!$E$1),pop[Region],"="&amp;$B12,pop[Sex],"="&amp;'Population Estimate'!$AM$7,pop[Lower Age],"&gt;="&amp;'Population Estimate'!$N12,pop[Upper Age],"&lt;="&amp;'Population Estimate'!$P12)</f>
        <v>0</v>
      </c>
      <c r="U12" s="11">
        <f ca="1">SUMIFS(OFFSET(pop[2015],0,U$6-Population!$E$1),pop[Region],"="&amp;$B12,pop[Sex],"="&amp;'Population Estimate'!$AM$7,pop[Lower Age],"&gt;="&amp;'Population Estimate'!$N12,pop[Upper Age],"&lt;="&amp;'Population Estimate'!$P12)</f>
        <v>0</v>
      </c>
      <c r="V12" s="11">
        <f ca="1">SUMIFS(OFFSET(pop[2015],0,V$6-Population!$E$1),pop[Region],"="&amp;$B12,pop[Sex],"="&amp;'Population Estimate'!$AM$7,pop[Lower Age],"&gt;="&amp;'Population Estimate'!$N12,pop[Upper Age],"&lt;="&amp;'Population Estimate'!$P12)</f>
        <v>0</v>
      </c>
      <c r="X12" s="15"/>
      <c r="Y12" s="90" t="s">
        <v>63</v>
      </c>
      <c r="Z12" s="15"/>
      <c r="AB12" s="11">
        <f ca="1">SUMIFS(OFFSET(pop[2015],0,AB$6-Population!$E$1),pop[Region],"="&amp;$B12,pop[Sex],"="&amp;'Population Estimate'!$AM$6,pop[Lower Age],"&gt;="&amp;'Population Estimate'!$X12,pop[Upper Age],"&lt;="&amp;'Population Estimate'!$Z12)</f>
        <v>0</v>
      </c>
      <c r="AC12" s="11">
        <f ca="1">SUMIFS(OFFSET(pop[2015],0,AC$6-Population!$E$1),pop[Region],"="&amp;$B12,pop[Sex],"="&amp;'Population Estimate'!$AM$6,pop[Lower Age],"&gt;="&amp;'Population Estimate'!$X12,pop[Upper Age],"&lt;="&amp;'Population Estimate'!$Z12)</f>
        <v>0</v>
      </c>
      <c r="AD12" s="11">
        <f ca="1">SUMIFS(OFFSET(pop[2015],0,AD$6-Population!$E$1),pop[Region],"="&amp;$B12,pop[Sex],"="&amp;'Population Estimate'!$AM$6,pop[Lower Age],"&gt;="&amp;'Population Estimate'!$X12,pop[Upper Age],"&lt;="&amp;'Population Estimate'!$Z12)</f>
        <v>0</v>
      </c>
      <c r="AE12" s="11">
        <f ca="1">SUMIFS(OFFSET(pop[2015],0,AE$6-Population!$E$1),pop[Region],"="&amp;$B12,pop[Sex],"="&amp;'Population Estimate'!$AM$6,pop[Lower Age],"&gt;="&amp;'Population Estimate'!$X12,pop[Upper Age],"&lt;="&amp;'Population Estimate'!$Z12)</f>
        <v>0</v>
      </c>
      <c r="AF12" s="11">
        <f ca="1">SUMIFS(OFFSET(pop[2015],0,AF$6-Population!$E$1),pop[Region],"="&amp;$B12,pop[Sex],"="&amp;'Population Estimate'!$AM$6,pop[Lower Age],"&gt;="&amp;'Population Estimate'!$X12,pop[Upper Age],"&lt;="&amp;'Population Estimate'!$Z12)</f>
        <v>0</v>
      </c>
    </row>
    <row r="13" spans="1:60" hidden="1" x14ac:dyDescent="0.3">
      <c r="A13" s="16">
        <f t="shared" si="0"/>
        <v>7</v>
      </c>
      <c r="B13" s="25">
        <f>region7</f>
        <v>0</v>
      </c>
      <c r="D13" s="15"/>
      <c r="E13" s="90" t="s">
        <v>63</v>
      </c>
      <c r="F13" s="15"/>
      <c r="H13" s="11">
        <f ca="1">SUMIFS(OFFSET(pop[2015],0,H$6-Population!$E$1),pop[Region],"="&amp;$B13,pop[Sex],"="&amp;'Population Estimate'!$AM$6,pop[Lower Age],"&gt;="&amp;'Population Estimate'!$D13,pop[Upper Age],"&lt;="&amp;'Population Estimate'!$F13)</f>
        <v>0</v>
      </c>
      <c r="I13" s="11">
        <f ca="1">SUMIFS(OFFSET(pop[2015],0,I$6-Population!$E$1),pop[Region],"="&amp;$B13,pop[Sex],"="&amp;'Population Estimate'!$AM$6,pop[Lower Age],"&gt;="&amp;'Population Estimate'!$D13,pop[Upper Age],"&lt;="&amp;'Population Estimate'!$F13)</f>
        <v>0</v>
      </c>
      <c r="J13" s="11">
        <f ca="1">SUMIFS(OFFSET(pop[2015],0,J$6-Population!$E$1),pop[Region],"="&amp;$B13,pop[Sex],"="&amp;'Population Estimate'!$AM$6,pop[Lower Age],"&gt;="&amp;'Population Estimate'!$D13,pop[Upper Age],"&lt;="&amp;'Population Estimate'!$F13)</f>
        <v>0</v>
      </c>
      <c r="K13" s="11">
        <f ca="1">SUMIFS(OFFSET(pop[2015],0,K$6-Population!$E$1),pop[Region],"="&amp;$B13,pop[Sex],"="&amp;'Population Estimate'!$AM$6,pop[Lower Age],"&gt;="&amp;'Population Estimate'!$D13,pop[Upper Age],"&lt;="&amp;'Population Estimate'!$F13)</f>
        <v>0</v>
      </c>
      <c r="L13" s="11">
        <f ca="1">SUMIFS(OFFSET(pop[2015],0,L$6-Population!$E$1),pop[Region],"="&amp;$B13,pop[Sex],"="&amp;'Population Estimate'!$AM$6,pop[Lower Age],"&gt;="&amp;'Population Estimate'!$D13,pop[Upper Age],"&lt;="&amp;'Population Estimate'!$F13)</f>
        <v>0</v>
      </c>
      <c r="N13" s="15"/>
      <c r="O13" s="90" t="s">
        <v>63</v>
      </c>
      <c r="P13" s="15"/>
      <c r="R13" s="11">
        <f ca="1">SUMIFS(OFFSET(pop[2015],0,R$6-Population!$E$1),pop[Region],"="&amp;$B13,pop[Sex],"="&amp;'Population Estimate'!$AM$7,pop[Lower Age],"&gt;="&amp;'Population Estimate'!$N13,pop[Upper Age],"&lt;="&amp;'Population Estimate'!$P13)</f>
        <v>0</v>
      </c>
      <c r="S13" s="11">
        <f ca="1">SUMIFS(OFFSET(pop[2015],0,S$6-Population!$E$1),pop[Region],"="&amp;$B13,pop[Sex],"="&amp;'Population Estimate'!$AM$7,pop[Lower Age],"&gt;="&amp;'Population Estimate'!$N13,pop[Upper Age],"&lt;="&amp;'Population Estimate'!$P13)</f>
        <v>0</v>
      </c>
      <c r="T13" s="11">
        <f ca="1">SUMIFS(OFFSET(pop[2015],0,T$6-Population!$E$1),pop[Region],"="&amp;$B13,pop[Sex],"="&amp;'Population Estimate'!$AM$7,pop[Lower Age],"&gt;="&amp;'Population Estimate'!$N13,pop[Upper Age],"&lt;="&amp;'Population Estimate'!$P13)</f>
        <v>0</v>
      </c>
      <c r="U13" s="11">
        <f ca="1">SUMIFS(OFFSET(pop[2015],0,U$6-Population!$E$1),pop[Region],"="&amp;$B13,pop[Sex],"="&amp;'Population Estimate'!$AM$7,pop[Lower Age],"&gt;="&amp;'Population Estimate'!$N13,pop[Upper Age],"&lt;="&amp;'Population Estimate'!$P13)</f>
        <v>0</v>
      </c>
      <c r="V13" s="11">
        <f ca="1">SUMIFS(OFFSET(pop[2015],0,V$6-Population!$E$1),pop[Region],"="&amp;$B13,pop[Sex],"="&amp;'Population Estimate'!$AM$7,pop[Lower Age],"&gt;="&amp;'Population Estimate'!$N13,pop[Upper Age],"&lt;="&amp;'Population Estimate'!$P13)</f>
        <v>0</v>
      </c>
      <c r="X13" s="15"/>
      <c r="Y13" s="90" t="s">
        <v>63</v>
      </c>
      <c r="Z13" s="15"/>
      <c r="AB13" s="11">
        <f ca="1">SUMIFS(OFFSET(pop[2015],0,AB$6-Population!$E$1),pop[Region],"="&amp;$B13,pop[Sex],"="&amp;'Population Estimate'!$AM$6,pop[Lower Age],"&gt;="&amp;'Population Estimate'!$X13,pop[Upper Age],"&lt;="&amp;'Population Estimate'!$Z13)</f>
        <v>0</v>
      </c>
      <c r="AC13" s="11">
        <f ca="1">SUMIFS(OFFSET(pop[2015],0,AC$6-Population!$E$1),pop[Region],"="&amp;$B13,pop[Sex],"="&amp;'Population Estimate'!$AM$6,pop[Lower Age],"&gt;="&amp;'Population Estimate'!$X13,pop[Upper Age],"&lt;="&amp;'Population Estimate'!$Z13)</f>
        <v>0</v>
      </c>
      <c r="AD13" s="11">
        <f ca="1">SUMIFS(OFFSET(pop[2015],0,AD$6-Population!$E$1),pop[Region],"="&amp;$B13,pop[Sex],"="&amp;'Population Estimate'!$AM$6,pop[Lower Age],"&gt;="&amp;'Population Estimate'!$X13,pop[Upper Age],"&lt;="&amp;'Population Estimate'!$Z13)</f>
        <v>0</v>
      </c>
      <c r="AE13" s="11">
        <f ca="1">SUMIFS(OFFSET(pop[2015],0,AE$6-Population!$E$1),pop[Region],"="&amp;$B13,pop[Sex],"="&amp;'Population Estimate'!$AM$6,pop[Lower Age],"&gt;="&amp;'Population Estimate'!$X13,pop[Upper Age],"&lt;="&amp;'Population Estimate'!$Z13)</f>
        <v>0</v>
      </c>
      <c r="AF13" s="11">
        <f ca="1">SUMIFS(OFFSET(pop[2015],0,AF$6-Population!$E$1),pop[Region],"="&amp;$B13,pop[Sex],"="&amp;'Population Estimate'!$AM$6,pop[Lower Age],"&gt;="&amp;'Population Estimate'!$X13,pop[Upper Age],"&lt;="&amp;'Population Estimate'!$Z13)</f>
        <v>0</v>
      </c>
    </row>
    <row r="14" spans="1:60" hidden="1" x14ac:dyDescent="0.3">
      <c r="A14" s="16">
        <f t="shared" si="0"/>
        <v>8</v>
      </c>
      <c r="B14" s="25">
        <f>region8</f>
        <v>0</v>
      </c>
      <c r="D14" s="15"/>
      <c r="E14" s="90" t="s">
        <v>63</v>
      </c>
      <c r="F14" s="15"/>
      <c r="H14" s="11">
        <f ca="1">SUMIFS(OFFSET(pop[2015],0,H$6-Population!$E$1),pop[Region],"="&amp;$B14,pop[Sex],"="&amp;'Population Estimate'!$AM$6,pop[Lower Age],"&gt;="&amp;'Population Estimate'!$D14,pop[Upper Age],"&lt;="&amp;'Population Estimate'!$F14)</f>
        <v>0</v>
      </c>
      <c r="I14" s="11">
        <f ca="1">SUMIFS(OFFSET(pop[2015],0,I$6-Population!$E$1),pop[Region],"="&amp;$B14,pop[Sex],"="&amp;'Population Estimate'!$AM$6,pop[Lower Age],"&gt;="&amp;'Population Estimate'!$D14,pop[Upper Age],"&lt;="&amp;'Population Estimate'!$F14)</f>
        <v>0</v>
      </c>
      <c r="J14" s="11">
        <f ca="1">SUMIFS(OFFSET(pop[2015],0,J$6-Population!$E$1),pop[Region],"="&amp;$B14,pop[Sex],"="&amp;'Population Estimate'!$AM$6,pop[Lower Age],"&gt;="&amp;'Population Estimate'!$D14,pop[Upper Age],"&lt;="&amp;'Population Estimate'!$F14)</f>
        <v>0</v>
      </c>
      <c r="K14" s="11">
        <f ca="1">SUMIFS(OFFSET(pop[2015],0,K$6-Population!$E$1),pop[Region],"="&amp;$B14,pop[Sex],"="&amp;'Population Estimate'!$AM$6,pop[Lower Age],"&gt;="&amp;'Population Estimate'!$D14,pop[Upper Age],"&lt;="&amp;'Population Estimate'!$F14)</f>
        <v>0</v>
      </c>
      <c r="L14" s="11">
        <f ca="1">SUMIFS(OFFSET(pop[2015],0,L$6-Population!$E$1),pop[Region],"="&amp;$B14,pop[Sex],"="&amp;'Population Estimate'!$AM$6,pop[Lower Age],"&gt;="&amp;'Population Estimate'!$D14,pop[Upper Age],"&lt;="&amp;'Population Estimate'!$F14)</f>
        <v>0</v>
      </c>
      <c r="N14" s="15"/>
      <c r="O14" s="90" t="s">
        <v>63</v>
      </c>
      <c r="P14" s="15"/>
      <c r="R14" s="11">
        <f ca="1">SUMIFS(OFFSET(pop[2015],0,R$6-Population!$E$1),pop[Region],"="&amp;$B14,pop[Sex],"="&amp;'Population Estimate'!$AM$7,pop[Lower Age],"&gt;="&amp;'Population Estimate'!$N14,pop[Upper Age],"&lt;="&amp;'Population Estimate'!$P14)</f>
        <v>0</v>
      </c>
      <c r="S14" s="11">
        <f ca="1">SUMIFS(OFFSET(pop[2015],0,S$6-Population!$E$1),pop[Region],"="&amp;$B14,pop[Sex],"="&amp;'Population Estimate'!$AM$7,pop[Lower Age],"&gt;="&amp;'Population Estimate'!$N14,pop[Upper Age],"&lt;="&amp;'Population Estimate'!$P14)</f>
        <v>0</v>
      </c>
      <c r="T14" s="11">
        <f ca="1">SUMIFS(OFFSET(pop[2015],0,T$6-Population!$E$1),pop[Region],"="&amp;$B14,pop[Sex],"="&amp;'Population Estimate'!$AM$7,pop[Lower Age],"&gt;="&amp;'Population Estimate'!$N14,pop[Upper Age],"&lt;="&amp;'Population Estimate'!$P14)</f>
        <v>0</v>
      </c>
      <c r="U14" s="11">
        <f ca="1">SUMIFS(OFFSET(pop[2015],0,U$6-Population!$E$1),pop[Region],"="&amp;$B14,pop[Sex],"="&amp;'Population Estimate'!$AM$7,pop[Lower Age],"&gt;="&amp;'Population Estimate'!$N14,pop[Upper Age],"&lt;="&amp;'Population Estimate'!$P14)</f>
        <v>0</v>
      </c>
      <c r="V14" s="11">
        <f ca="1">SUMIFS(OFFSET(pop[2015],0,V$6-Population!$E$1),pop[Region],"="&amp;$B14,pop[Sex],"="&amp;'Population Estimate'!$AM$7,pop[Lower Age],"&gt;="&amp;'Population Estimate'!$N14,pop[Upper Age],"&lt;="&amp;'Population Estimate'!$P14)</f>
        <v>0</v>
      </c>
      <c r="X14" s="15"/>
      <c r="Y14" s="90" t="s">
        <v>63</v>
      </c>
      <c r="Z14" s="15"/>
      <c r="AB14" s="11">
        <f ca="1">SUMIFS(OFFSET(pop[2015],0,AB$6-Population!$E$1),pop[Region],"="&amp;$B14,pop[Sex],"="&amp;'Population Estimate'!$AM$6,pop[Lower Age],"&gt;="&amp;'Population Estimate'!$X14,pop[Upper Age],"&lt;="&amp;'Population Estimate'!$Z14)</f>
        <v>0</v>
      </c>
      <c r="AC14" s="11">
        <f ca="1">SUMIFS(OFFSET(pop[2015],0,AC$6-Population!$E$1),pop[Region],"="&amp;$B14,pop[Sex],"="&amp;'Population Estimate'!$AM$6,pop[Lower Age],"&gt;="&amp;'Population Estimate'!$X14,pop[Upper Age],"&lt;="&amp;'Population Estimate'!$Z14)</f>
        <v>0</v>
      </c>
      <c r="AD14" s="11">
        <f ca="1">SUMIFS(OFFSET(pop[2015],0,AD$6-Population!$E$1),pop[Region],"="&amp;$B14,pop[Sex],"="&amp;'Population Estimate'!$AM$6,pop[Lower Age],"&gt;="&amp;'Population Estimate'!$X14,pop[Upper Age],"&lt;="&amp;'Population Estimate'!$Z14)</f>
        <v>0</v>
      </c>
      <c r="AE14" s="11">
        <f ca="1">SUMIFS(OFFSET(pop[2015],0,AE$6-Population!$E$1),pop[Region],"="&amp;$B14,pop[Sex],"="&amp;'Population Estimate'!$AM$6,pop[Lower Age],"&gt;="&amp;'Population Estimate'!$X14,pop[Upper Age],"&lt;="&amp;'Population Estimate'!$Z14)</f>
        <v>0</v>
      </c>
      <c r="AF14" s="11">
        <f ca="1">SUMIFS(OFFSET(pop[2015],0,AF$6-Population!$E$1),pop[Region],"="&amp;$B14,pop[Sex],"="&amp;'Population Estimate'!$AM$6,pop[Lower Age],"&gt;="&amp;'Population Estimate'!$X14,pop[Upper Age],"&lt;="&amp;'Population Estimate'!$Z14)</f>
        <v>0</v>
      </c>
    </row>
    <row r="15" spans="1:60" hidden="1" x14ac:dyDescent="0.3">
      <c r="A15" s="16">
        <f t="shared" si="0"/>
        <v>9</v>
      </c>
      <c r="B15" s="25">
        <f>region9</f>
        <v>0</v>
      </c>
      <c r="D15" s="15"/>
      <c r="E15" s="90" t="s">
        <v>63</v>
      </c>
      <c r="F15" s="15"/>
      <c r="H15" s="11">
        <f ca="1">SUMIFS(OFFSET(pop[2015],0,H$6-Population!$E$1),pop[Region],"="&amp;$B15,pop[Sex],"="&amp;'Population Estimate'!$AM$6,pop[Lower Age],"&gt;="&amp;'Population Estimate'!$D15,pop[Upper Age],"&lt;="&amp;'Population Estimate'!$F15)</f>
        <v>0</v>
      </c>
      <c r="I15" s="11">
        <f ca="1">SUMIFS(OFFSET(pop[2015],0,I$6-Population!$E$1),pop[Region],"="&amp;$B15,pop[Sex],"="&amp;'Population Estimate'!$AM$6,pop[Lower Age],"&gt;="&amp;'Population Estimate'!$D15,pop[Upper Age],"&lt;="&amp;'Population Estimate'!$F15)</f>
        <v>0</v>
      </c>
      <c r="J15" s="11">
        <f ca="1">SUMIFS(OFFSET(pop[2015],0,J$6-Population!$E$1),pop[Region],"="&amp;$B15,pop[Sex],"="&amp;'Population Estimate'!$AM$6,pop[Lower Age],"&gt;="&amp;'Population Estimate'!$D15,pop[Upper Age],"&lt;="&amp;'Population Estimate'!$F15)</f>
        <v>0</v>
      </c>
      <c r="K15" s="11">
        <f ca="1">SUMIFS(OFFSET(pop[2015],0,K$6-Population!$E$1),pop[Region],"="&amp;$B15,pop[Sex],"="&amp;'Population Estimate'!$AM$6,pop[Lower Age],"&gt;="&amp;'Population Estimate'!$D15,pop[Upper Age],"&lt;="&amp;'Population Estimate'!$F15)</f>
        <v>0</v>
      </c>
      <c r="L15" s="11">
        <f ca="1">SUMIFS(OFFSET(pop[2015],0,L$6-Population!$E$1),pop[Region],"="&amp;$B15,pop[Sex],"="&amp;'Population Estimate'!$AM$6,pop[Lower Age],"&gt;="&amp;'Population Estimate'!$D15,pop[Upper Age],"&lt;="&amp;'Population Estimate'!$F15)</f>
        <v>0</v>
      </c>
      <c r="N15" s="15"/>
      <c r="O15" s="90" t="s">
        <v>63</v>
      </c>
      <c r="P15" s="15"/>
      <c r="R15" s="11">
        <f ca="1">SUMIFS(OFFSET(pop[2015],0,R$6-Population!$E$1),pop[Region],"="&amp;$B15,pop[Sex],"="&amp;'Population Estimate'!$AM$7,pop[Lower Age],"&gt;="&amp;'Population Estimate'!$N15,pop[Upper Age],"&lt;="&amp;'Population Estimate'!$P15)</f>
        <v>0</v>
      </c>
      <c r="S15" s="11">
        <f ca="1">SUMIFS(OFFSET(pop[2015],0,S$6-Population!$E$1),pop[Region],"="&amp;$B15,pop[Sex],"="&amp;'Population Estimate'!$AM$7,pop[Lower Age],"&gt;="&amp;'Population Estimate'!$N15,pop[Upper Age],"&lt;="&amp;'Population Estimate'!$P15)</f>
        <v>0</v>
      </c>
      <c r="T15" s="11">
        <f ca="1">SUMIFS(OFFSET(pop[2015],0,T$6-Population!$E$1),pop[Region],"="&amp;$B15,pop[Sex],"="&amp;'Population Estimate'!$AM$7,pop[Lower Age],"&gt;="&amp;'Population Estimate'!$N15,pop[Upper Age],"&lt;="&amp;'Population Estimate'!$P15)</f>
        <v>0</v>
      </c>
      <c r="U15" s="11">
        <f ca="1">SUMIFS(OFFSET(pop[2015],0,U$6-Population!$E$1),pop[Region],"="&amp;$B15,pop[Sex],"="&amp;'Population Estimate'!$AM$7,pop[Lower Age],"&gt;="&amp;'Population Estimate'!$N15,pop[Upper Age],"&lt;="&amp;'Population Estimate'!$P15)</f>
        <v>0</v>
      </c>
      <c r="V15" s="11">
        <f ca="1">SUMIFS(OFFSET(pop[2015],0,V$6-Population!$E$1),pop[Region],"="&amp;$B15,pop[Sex],"="&amp;'Population Estimate'!$AM$7,pop[Lower Age],"&gt;="&amp;'Population Estimate'!$N15,pop[Upper Age],"&lt;="&amp;'Population Estimate'!$P15)</f>
        <v>0</v>
      </c>
      <c r="X15" s="15"/>
      <c r="Y15" s="90" t="s">
        <v>63</v>
      </c>
      <c r="Z15" s="15"/>
      <c r="AB15" s="11">
        <f ca="1">SUMIFS(OFFSET(pop[2015],0,AB$6-Population!$E$1),pop[Region],"="&amp;$B15,pop[Sex],"="&amp;'Population Estimate'!$AM$6,pop[Lower Age],"&gt;="&amp;'Population Estimate'!$X15,pop[Upper Age],"&lt;="&amp;'Population Estimate'!$Z15)</f>
        <v>0</v>
      </c>
      <c r="AC15" s="11">
        <f ca="1">SUMIFS(OFFSET(pop[2015],0,AC$6-Population!$E$1),pop[Region],"="&amp;$B15,pop[Sex],"="&amp;'Population Estimate'!$AM$6,pop[Lower Age],"&gt;="&amp;'Population Estimate'!$X15,pop[Upper Age],"&lt;="&amp;'Population Estimate'!$Z15)</f>
        <v>0</v>
      </c>
      <c r="AD15" s="11">
        <f ca="1">SUMIFS(OFFSET(pop[2015],0,AD$6-Population!$E$1),pop[Region],"="&amp;$B15,pop[Sex],"="&amp;'Population Estimate'!$AM$6,pop[Lower Age],"&gt;="&amp;'Population Estimate'!$X15,pop[Upper Age],"&lt;="&amp;'Population Estimate'!$Z15)</f>
        <v>0</v>
      </c>
      <c r="AE15" s="11">
        <f ca="1">SUMIFS(OFFSET(pop[2015],0,AE$6-Population!$E$1),pop[Region],"="&amp;$B15,pop[Sex],"="&amp;'Population Estimate'!$AM$6,pop[Lower Age],"&gt;="&amp;'Population Estimate'!$X15,pop[Upper Age],"&lt;="&amp;'Population Estimate'!$Z15)</f>
        <v>0</v>
      </c>
      <c r="AF15" s="11">
        <f ca="1">SUMIFS(OFFSET(pop[2015],0,AF$6-Population!$E$1),pop[Region],"="&amp;$B15,pop[Sex],"="&amp;'Population Estimate'!$AM$6,pop[Lower Age],"&gt;="&amp;'Population Estimate'!$X15,pop[Upper Age],"&lt;="&amp;'Population Estimate'!$Z15)</f>
        <v>0</v>
      </c>
    </row>
    <row r="16" spans="1:60" hidden="1" x14ac:dyDescent="0.3">
      <c r="A16" s="16">
        <f t="shared" si="0"/>
        <v>10</v>
      </c>
      <c r="B16" s="25">
        <f>region10</f>
        <v>0</v>
      </c>
      <c r="D16" s="15"/>
      <c r="E16" s="90" t="s">
        <v>63</v>
      </c>
      <c r="F16" s="15"/>
      <c r="H16" s="11">
        <f ca="1">SUMIFS(OFFSET(pop[2015],0,H$6-Population!$E$1),pop[Region],"="&amp;$B16,pop[Sex],"="&amp;'Population Estimate'!$AM$6,pop[Lower Age],"&gt;="&amp;'Population Estimate'!$D16,pop[Upper Age],"&lt;="&amp;'Population Estimate'!$F16)</f>
        <v>0</v>
      </c>
      <c r="I16" s="11">
        <f ca="1">SUMIFS(OFFSET(pop[2015],0,I$6-Population!$E$1),pop[Region],"="&amp;$B16,pop[Sex],"="&amp;'Population Estimate'!$AM$6,pop[Lower Age],"&gt;="&amp;'Population Estimate'!$D16,pop[Upper Age],"&lt;="&amp;'Population Estimate'!$F16)</f>
        <v>0</v>
      </c>
      <c r="J16" s="11">
        <f ca="1">SUMIFS(OFFSET(pop[2015],0,J$6-Population!$E$1),pop[Region],"="&amp;$B16,pop[Sex],"="&amp;'Population Estimate'!$AM$6,pop[Lower Age],"&gt;="&amp;'Population Estimate'!$D16,pop[Upper Age],"&lt;="&amp;'Population Estimate'!$F16)</f>
        <v>0</v>
      </c>
      <c r="K16" s="11">
        <f ca="1">SUMIFS(OFFSET(pop[2015],0,K$6-Population!$E$1),pop[Region],"="&amp;$B16,pop[Sex],"="&amp;'Population Estimate'!$AM$6,pop[Lower Age],"&gt;="&amp;'Population Estimate'!$D16,pop[Upper Age],"&lt;="&amp;'Population Estimate'!$F16)</f>
        <v>0</v>
      </c>
      <c r="L16" s="11">
        <f ca="1">SUMIFS(OFFSET(pop[2015],0,L$6-Population!$E$1),pop[Region],"="&amp;$B16,pop[Sex],"="&amp;'Population Estimate'!$AM$6,pop[Lower Age],"&gt;="&amp;'Population Estimate'!$D16,pop[Upper Age],"&lt;="&amp;'Population Estimate'!$F16)</f>
        <v>0</v>
      </c>
      <c r="N16" s="15"/>
      <c r="O16" s="90" t="s">
        <v>63</v>
      </c>
      <c r="P16" s="15"/>
      <c r="R16" s="11">
        <f ca="1">SUMIFS(OFFSET(pop[2015],0,R$6-Population!$E$1),pop[Region],"="&amp;$B16,pop[Sex],"="&amp;'Population Estimate'!$AM$7,pop[Lower Age],"&gt;="&amp;'Population Estimate'!$N16,pop[Upper Age],"&lt;="&amp;'Population Estimate'!$P16)</f>
        <v>0</v>
      </c>
      <c r="S16" s="11">
        <f ca="1">SUMIFS(OFFSET(pop[2015],0,S$6-Population!$E$1),pop[Region],"="&amp;$B16,pop[Sex],"="&amp;'Population Estimate'!$AM$7,pop[Lower Age],"&gt;="&amp;'Population Estimate'!$N16,pop[Upper Age],"&lt;="&amp;'Population Estimate'!$P16)</f>
        <v>0</v>
      </c>
      <c r="T16" s="11">
        <f ca="1">SUMIFS(OFFSET(pop[2015],0,T$6-Population!$E$1),pop[Region],"="&amp;$B16,pop[Sex],"="&amp;'Population Estimate'!$AM$7,pop[Lower Age],"&gt;="&amp;'Population Estimate'!$N16,pop[Upper Age],"&lt;="&amp;'Population Estimate'!$P16)</f>
        <v>0</v>
      </c>
      <c r="U16" s="11">
        <f ca="1">SUMIFS(OFFSET(pop[2015],0,U$6-Population!$E$1),pop[Region],"="&amp;$B16,pop[Sex],"="&amp;'Population Estimate'!$AM$7,pop[Lower Age],"&gt;="&amp;'Population Estimate'!$N16,pop[Upper Age],"&lt;="&amp;'Population Estimate'!$P16)</f>
        <v>0</v>
      </c>
      <c r="V16" s="11">
        <f ca="1">SUMIFS(OFFSET(pop[2015],0,V$6-Population!$E$1),pop[Region],"="&amp;$B16,pop[Sex],"="&amp;'Population Estimate'!$AM$7,pop[Lower Age],"&gt;="&amp;'Population Estimate'!$N16,pop[Upper Age],"&lt;="&amp;'Population Estimate'!$P16)</f>
        <v>0</v>
      </c>
      <c r="X16" s="15"/>
      <c r="Y16" s="90" t="s">
        <v>63</v>
      </c>
      <c r="Z16" s="15"/>
      <c r="AB16" s="11">
        <f ca="1">SUMIFS(OFFSET(pop[2015],0,AB$6-Population!$E$1),pop[Region],"="&amp;$B16,pop[Sex],"="&amp;'Population Estimate'!$AM$6,pop[Lower Age],"&gt;="&amp;'Population Estimate'!$X16,pop[Upper Age],"&lt;="&amp;'Population Estimate'!$Z16)</f>
        <v>0</v>
      </c>
      <c r="AC16" s="11">
        <f ca="1">SUMIFS(OFFSET(pop[2015],0,AC$6-Population!$E$1),pop[Region],"="&amp;$B16,pop[Sex],"="&amp;'Population Estimate'!$AM$6,pop[Lower Age],"&gt;="&amp;'Population Estimate'!$X16,pop[Upper Age],"&lt;="&amp;'Population Estimate'!$Z16)</f>
        <v>0</v>
      </c>
      <c r="AD16" s="11">
        <f ca="1">SUMIFS(OFFSET(pop[2015],0,AD$6-Population!$E$1),pop[Region],"="&amp;$B16,pop[Sex],"="&amp;'Population Estimate'!$AM$6,pop[Lower Age],"&gt;="&amp;'Population Estimate'!$X16,pop[Upper Age],"&lt;="&amp;'Population Estimate'!$Z16)</f>
        <v>0</v>
      </c>
      <c r="AE16" s="11">
        <f ca="1">SUMIFS(OFFSET(pop[2015],0,AE$6-Population!$E$1),pop[Region],"="&amp;$B16,pop[Sex],"="&amp;'Population Estimate'!$AM$6,pop[Lower Age],"&gt;="&amp;'Population Estimate'!$X16,pop[Upper Age],"&lt;="&amp;'Population Estimate'!$Z16)</f>
        <v>0</v>
      </c>
      <c r="AF16" s="11">
        <f ca="1">SUMIFS(OFFSET(pop[2015],0,AF$6-Population!$E$1),pop[Region],"="&amp;$B16,pop[Sex],"="&amp;'Population Estimate'!$AM$6,pop[Lower Age],"&gt;="&amp;'Population Estimate'!$X16,pop[Upper Age],"&lt;="&amp;'Population Estimate'!$Z16)</f>
        <v>0</v>
      </c>
    </row>
    <row r="17" spans="1:37" ht="28.8" customHeight="1" x14ac:dyDescent="0.3"/>
    <row r="18" spans="1:37" ht="28.8" customHeight="1" x14ac:dyDescent="0.5">
      <c r="R18" s="201" t="s">
        <v>167</v>
      </c>
      <c r="S18" s="170"/>
      <c r="T18" s="170"/>
      <c r="U18" s="170"/>
    </row>
    <row r="19" spans="1:37" x14ac:dyDescent="0.3">
      <c r="A19" s="132"/>
      <c r="B19" s="133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5"/>
    </row>
    <row r="20" spans="1:37" x14ac:dyDescent="0.3">
      <c r="A20" s="132"/>
      <c r="B20" s="136"/>
      <c r="C20" s="277" t="s">
        <v>129</v>
      </c>
      <c r="D20" s="277"/>
      <c r="E20" s="277"/>
      <c r="F20" s="277"/>
      <c r="G20" s="277"/>
      <c r="H20" s="277"/>
      <c r="I20" s="277"/>
      <c r="J20" s="277"/>
      <c r="K20" s="277"/>
      <c r="L20" s="277"/>
      <c r="N20" s="277" t="s">
        <v>130</v>
      </c>
      <c r="O20" s="277"/>
      <c r="P20" s="277"/>
      <c r="Q20" s="277"/>
      <c r="R20" s="277"/>
      <c r="S20" s="277"/>
      <c r="T20" s="277"/>
      <c r="U20" s="277"/>
      <c r="V20" s="277"/>
      <c r="X20" s="277" t="s">
        <v>131</v>
      </c>
      <c r="Y20" s="277"/>
      <c r="Z20" s="277"/>
      <c r="AA20" s="277"/>
      <c r="AB20" s="277"/>
      <c r="AC20" s="277"/>
      <c r="AD20" s="277"/>
      <c r="AE20" s="277"/>
      <c r="AF20" s="277"/>
      <c r="AG20" s="132"/>
    </row>
    <row r="21" spans="1:37" x14ac:dyDescent="0.3">
      <c r="A21" s="132"/>
      <c r="B21" s="136"/>
      <c r="C21" s="129"/>
      <c r="D21" s="143"/>
      <c r="E21" s="143"/>
      <c r="F21" s="143"/>
      <c r="G21" s="143"/>
      <c r="H21" s="143">
        <f ca="1">H6</f>
        <v>2023</v>
      </c>
      <c r="I21" s="143">
        <f ca="1">I6</f>
        <v>2024</v>
      </c>
      <c r="J21" s="143">
        <f ca="1">J6</f>
        <v>2025</v>
      </c>
      <c r="K21" s="143">
        <f ca="1">K6</f>
        <v>2026</v>
      </c>
      <c r="L21" s="143">
        <f ca="1">L6</f>
        <v>2027</v>
      </c>
      <c r="N21" s="143"/>
      <c r="O21" s="143"/>
      <c r="P21" s="143"/>
      <c r="Q21" s="143"/>
      <c r="R21" s="143">
        <f ca="1">R6</f>
        <v>2023</v>
      </c>
      <c r="S21" s="143">
        <f ca="1">S6</f>
        <v>2024</v>
      </c>
      <c r="T21" s="143">
        <f ca="1">T6</f>
        <v>2025</v>
      </c>
      <c r="U21" s="143">
        <f ca="1">U6</f>
        <v>2026</v>
      </c>
      <c r="V21" s="143">
        <f ca="1">V6</f>
        <v>2027</v>
      </c>
      <c r="X21" s="143"/>
      <c r="Y21" s="143"/>
      <c r="Z21" s="143"/>
      <c r="AA21" s="143"/>
      <c r="AB21" s="143">
        <f ca="1">AB6</f>
        <v>2023</v>
      </c>
      <c r="AC21" s="143">
        <f ca="1">AC6</f>
        <v>2024</v>
      </c>
      <c r="AD21" s="143">
        <f ca="1">AD6</f>
        <v>2025</v>
      </c>
      <c r="AE21" s="143">
        <f ca="1">AE6</f>
        <v>2026</v>
      </c>
      <c r="AF21" s="143">
        <f ca="1">AF6</f>
        <v>2027</v>
      </c>
      <c r="AG21" s="132"/>
    </row>
    <row r="22" spans="1:37" ht="27.6" customHeight="1" x14ac:dyDescent="0.3">
      <c r="A22" s="132"/>
      <c r="B22" s="136"/>
      <c r="C22" s="130"/>
      <c r="D22" s="279" t="s">
        <v>168</v>
      </c>
      <c r="E22" s="279"/>
      <c r="F22" s="279"/>
      <c r="G22" s="279"/>
      <c r="H22" s="141">
        <f ca="1">H45</f>
        <v>0</v>
      </c>
      <c r="I22" s="141">
        <f t="shared" ref="I22:L22" ca="1" si="1">I45</f>
        <v>0</v>
      </c>
      <c r="J22" s="141">
        <f t="shared" ca="1" si="1"/>
        <v>0</v>
      </c>
      <c r="K22" s="141">
        <f t="shared" ca="1" si="1"/>
        <v>0</v>
      </c>
      <c r="L22" s="141">
        <f t="shared" ca="1" si="1"/>
        <v>0</v>
      </c>
      <c r="N22" s="279" t="s">
        <v>168</v>
      </c>
      <c r="O22" s="279"/>
      <c r="P22" s="279"/>
      <c r="Q22" s="279"/>
      <c r="R22" s="141">
        <f ca="1">R45</f>
        <v>0</v>
      </c>
      <c r="S22" s="141">
        <f t="shared" ref="S22:V22" ca="1" si="2">S45</f>
        <v>0</v>
      </c>
      <c r="T22" s="141">
        <f t="shared" ca="1" si="2"/>
        <v>0</v>
      </c>
      <c r="U22" s="141">
        <f t="shared" ca="1" si="2"/>
        <v>0</v>
      </c>
      <c r="V22" s="141">
        <f t="shared" ca="1" si="2"/>
        <v>0</v>
      </c>
      <c r="X22" s="279" t="s">
        <v>168</v>
      </c>
      <c r="Y22" s="279"/>
      <c r="Z22" s="279"/>
      <c r="AA22" s="279"/>
      <c r="AB22" s="141">
        <f ca="1">AB45</f>
        <v>0</v>
      </c>
      <c r="AC22" s="141">
        <f t="shared" ref="AC22:AF22" ca="1" si="3">AC45</f>
        <v>0</v>
      </c>
      <c r="AD22" s="141">
        <f t="shared" ca="1" si="3"/>
        <v>0</v>
      </c>
      <c r="AE22" s="141">
        <f t="shared" ca="1" si="3"/>
        <v>0</v>
      </c>
      <c r="AF22" s="141">
        <f t="shared" ca="1" si="3"/>
        <v>0</v>
      </c>
      <c r="AG22" s="132"/>
    </row>
    <row r="23" spans="1:37" ht="27.6" customHeight="1" x14ac:dyDescent="0.3">
      <c r="A23" s="132"/>
      <c r="B23" s="136"/>
      <c r="C23" s="130"/>
      <c r="D23" s="279" t="s">
        <v>132</v>
      </c>
      <c r="E23" s="279"/>
      <c r="F23" s="279"/>
      <c r="G23" s="279"/>
      <c r="H23" s="142">
        <f ca="1">H62</f>
        <v>0</v>
      </c>
      <c r="I23" s="142">
        <f t="shared" ref="I23:L23" ca="1" si="4">I62</f>
        <v>0</v>
      </c>
      <c r="J23" s="142">
        <f t="shared" ca="1" si="4"/>
        <v>0</v>
      </c>
      <c r="K23" s="142">
        <f t="shared" ca="1" si="4"/>
        <v>0</v>
      </c>
      <c r="L23" s="142">
        <f t="shared" ca="1" si="4"/>
        <v>0</v>
      </c>
      <c r="N23" s="279" t="s">
        <v>132</v>
      </c>
      <c r="O23" s="279"/>
      <c r="P23" s="279"/>
      <c r="Q23" s="279"/>
      <c r="R23" s="142">
        <f ca="1">R62</f>
        <v>0</v>
      </c>
      <c r="S23" s="142">
        <f t="shared" ref="S23:V23" ca="1" si="5">S62</f>
        <v>0</v>
      </c>
      <c r="T23" s="142">
        <f t="shared" ca="1" si="5"/>
        <v>0</v>
      </c>
      <c r="U23" s="142">
        <f t="shared" ca="1" si="5"/>
        <v>0</v>
      </c>
      <c r="V23" s="142">
        <f t="shared" ca="1" si="5"/>
        <v>0</v>
      </c>
      <c r="X23" s="279" t="s">
        <v>132</v>
      </c>
      <c r="Y23" s="279"/>
      <c r="Z23" s="279"/>
      <c r="AA23" s="279"/>
      <c r="AB23" s="142">
        <f ca="1">AB62</f>
        <v>0</v>
      </c>
      <c r="AC23" s="142">
        <f t="shared" ref="AC23:AF23" ca="1" si="6">AC62</f>
        <v>0</v>
      </c>
      <c r="AD23" s="142">
        <f t="shared" ca="1" si="6"/>
        <v>0</v>
      </c>
      <c r="AE23" s="142">
        <f t="shared" ca="1" si="6"/>
        <v>0</v>
      </c>
      <c r="AF23" s="142">
        <f t="shared" ca="1" si="6"/>
        <v>0</v>
      </c>
      <c r="AG23" s="132"/>
    </row>
    <row r="24" spans="1:37" ht="27.6" customHeight="1" x14ac:dyDescent="0.3">
      <c r="A24" s="132"/>
      <c r="B24" s="136"/>
      <c r="C24" s="130"/>
      <c r="D24" s="279" t="s">
        <v>133</v>
      </c>
      <c r="E24" s="279"/>
      <c r="F24" s="279"/>
      <c r="G24" s="279"/>
      <c r="H24" s="141">
        <f ca="1">H84</f>
        <v>0</v>
      </c>
      <c r="I24" s="141">
        <f t="shared" ref="I24:L24" ca="1" si="7">I84</f>
        <v>0</v>
      </c>
      <c r="J24" s="141">
        <f t="shared" ca="1" si="7"/>
        <v>0</v>
      </c>
      <c r="K24" s="141">
        <f t="shared" ca="1" si="7"/>
        <v>0</v>
      </c>
      <c r="L24" s="141">
        <f t="shared" ca="1" si="7"/>
        <v>0</v>
      </c>
      <c r="N24" s="279" t="s">
        <v>133</v>
      </c>
      <c r="O24" s="279"/>
      <c r="P24" s="279"/>
      <c r="Q24" s="279"/>
      <c r="R24" s="141">
        <f ca="1">R84</f>
        <v>0</v>
      </c>
      <c r="S24" s="141">
        <f t="shared" ref="S24:V24" ca="1" si="8">S84</f>
        <v>0</v>
      </c>
      <c r="T24" s="141">
        <f t="shared" ca="1" si="8"/>
        <v>0</v>
      </c>
      <c r="U24" s="141">
        <f t="shared" ca="1" si="8"/>
        <v>0</v>
      </c>
      <c r="V24" s="141">
        <f t="shared" ca="1" si="8"/>
        <v>0</v>
      </c>
      <c r="X24" s="279" t="s">
        <v>133</v>
      </c>
      <c r="Y24" s="279"/>
      <c r="Z24" s="279"/>
      <c r="AA24" s="279"/>
      <c r="AB24" s="141">
        <f ca="1">AB84</f>
        <v>0</v>
      </c>
      <c r="AC24" s="141">
        <f t="shared" ref="AC24:AF24" ca="1" si="9">AC84</f>
        <v>0</v>
      </c>
      <c r="AD24" s="141">
        <f t="shared" ca="1" si="9"/>
        <v>0</v>
      </c>
      <c r="AE24" s="141">
        <f t="shared" ca="1" si="9"/>
        <v>0</v>
      </c>
      <c r="AF24" s="141">
        <f t="shared" ca="1" si="9"/>
        <v>0</v>
      </c>
      <c r="AG24" s="132"/>
    </row>
    <row r="25" spans="1:37" x14ac:dyDescent="0.3">
      <c r="A25" s="132"/>
      <c r="B25" s="136"/>
      <c r="H25" s="120"/>
      <c r="I25" s="120"/>
      <c r="J25" s="120"/>
      <c r="K25" s="120"/>
      <c r="L25" s="120"/>
      <c r="R25" s="120"/>
      <c r="S25" s="120"/>
      <c r="T25" s="120"/>
      <c r="U25" s="120"/>
      <c r="V25" s="120"/>
      <c r="AB25" s="120"/>
      <c r="AC25" s="120"/>
      <c r="AD25" s="120"/>
      <c r="AE25" s="120"/>
      <c r="AF25" s="120"/>
      <c r="AG25" s="132"/>
      <c r="AK25" s="120"/>
    </row>
    <row r="26" spans="1:37" ht="15.6" x14ac:dyDescent="0.3">
      <c r="A26" s="132"/>
      <c r="B26" s="136"/>
      <c r="H26" s="120"/>
      <c r="I26" s="120"/>
      <c r="J26" s="120"/>
      <c r="K26" s="120"/>
      <c r="M26" s="131"/>
      <c r="N26" s="280" t="s">
        <v>169</v>
      </c>
      <c r="O26" s="280"/>
      <c r="P26" s="280"/>
      <c r="Q26" s="280"/>
      <c r="R26" s="280"/>
      <c r="S26" s="280"/>
      <c r="T26" s="280"/>
      <c r="U26" s="280"/>
      <c r="V26" s="280"/>
      <c r="AB26" s="120"/>
      <c r="AC26" s="120"/>
      <c r="AD26" s="120"/>
      <c r="AE26" s="120"/>
      <c r="AF26" s="120"/>
      <c r="AG26" s="132"/>
    </row>
    <row r="27" spans="1:37" ht="15.6" x14ac:dyDescent="0.3">
      <c r="A27" s="132"/>
      <c r="B27" s="136"/>
      <c r="H27" s="120"/>
      <c r="I27" s="120"/>
      <c r="J27" s="120"/>
      <c r="K27" s="120"/>
      <c r="M27" s="131"/>
      <c r="N27" s="143"/>
      <c r="O27" s="143"/>
      <c r="P27" s="143"/>
      <c r="Q27" s="143"/>
      <c r="R27" s="143">
        <f ca="1">R6</f>
        <v>2023</v>
      </c>
      <c r="S27" s="143">
        <f ca="1">S6</f>
        <v>2024</v>
      </c>
      <c r="T27" s="143">
        <f ca="1">T6</f>
        <v>2025</v>
      </c>
      <c r="U27" s="143">
        <f ca="1">U6</f>
        <v>2026</v>
      </c>
      <c r="V27" s="143">
        <f ca="1">V6</f>
        <v>2027</v>
      </c>
      <c r="AB27" s="120"/>
      <c r="AC27" s="120"/>
      <c r="AD27" s="120"/>
      <c r="AE27" s="120"/>
      <c r="AF27" s="120"/>
      <c r="AG27" s="132"/>
    </row>
    <row r="28" spans="1:37" ht="27.6" customHeight="1" x14ac:dyDescent="0.3">
      <c r="A28" s="132"/>
      <c r="B28" s="136"/>
      <c r="H28" s="120"/>
      <c r="I28" s="120"/>
      <c r="J28" s="120"/>
      <c r="K28" s="120"/>
      <c r="L28" s="130"/>
      <c r="M28" s="130"/>
      <c r="N28" s="279" t="s">
        <v>168</v>
      </c>
      <c r="O28" s="279"/>
      <c r="P28" s="279"/>
      <c r="Q28" s="279"/>
      <c r="R28" s="141">
        <f ca="1">H45+R45+AB45</f>
        <v>0</v>
      </c>
      <c r="S28" s="141">
        <f t="shared" ref="S28:V28" ca="1" si="10">I45+S45+AC45</f>
        <v>0</v>
      </c>
      <c r="T28" s="141">
        <f t="shared" ca="1" si="10"/>
        <v>0</v>
      </c>
      <c r="U28" s="141">
        <f t="shared" ca="1" si="10"/>
        <v>0</v>
      </c>
      <c r="V28" s="141">
        <f t="shared" ca="1" si="10"/>
        <v>0</v>
      </c>
      <c r="AB28" s="120"/>
      <c r="AC28" s="120"/>
      <c r="AD28" s="120"/>
      <c r="AE28" s="120"/>
      <c r="AF28" s="120"/>
      <c r="AG28" s="132"/>
    </row>
    <row r="29" spans="1:37" ht="27.6" customHeight="1" x14ac:dyDescent="0.3">
      <c r="A29" s="132"/>
      <c r="B29" s="136"/>
      <c r="H29" s="120"/>
      <c r="I29" s="120"/>
      <c r="J29" s="120"/>
      <c r="K29" s="120"/>
      <c r="L29" s="130"/>
      <c r="M29" s="130"/>
      <c r="N29" s="279" t="s">
        <v>132</v>
      </c>
      <c r="O29" s="279"/>
      <c r="P29" s="279"/>
      <c r="Q29" s="279"/>
      <c r="R29" s="142">
        <f ca="1">R68</f>
        <v>0</v>
      </c>
      <c r="S29" s="142">
        <f t="shared" ref="S29:V29" ca="1" si="11">S68</f>
        <v>0</v>
      </c>
      <c r="T29" s="142">
        <f t="shared" ca="1" si="11"/>
        <v>0</v>
      </c>
      <c r="U29" s="142">
        <f t="shared" ca="1" si="11"/>
        <v>0</v>
      </c>
      <c r="V29" s="142">
        <f t="shared" ca="1" si="11"/>
        <v>0</v>
      </c>
      <c r="AB29" s="120"/>
      <c r="AC29" s="120"/>
      <c r="AD29" s="120"/>
      <c r="AE29" s="120"/>
      <c r="AF29" s="120"/>
      <c r="AG29" s="132"/>
    </row>
    <row r="30" spans="1:37" ht="27.6" customHeight="1" x14ac:dyDescent="0.3">
      <c r="A30" s="132"/>
      <c r="B30" s="136"/>
      <c r="H30" s="120"/>
      <c r="I30" s="120"/>
      <c r="J30" s="120"/>
      <c r="K30" s="120"/>
      <c r="L30" s="130"/>
      <c r="M30" s="130"/>
      <c r="N30" s="279" t="s">
        <v>133</v>
      </c>
      <c r="O30" s="279"/>
      <c r="P30" s="279"/>
      <c r="Q30" s="279"/>
      <c r="R30" s="141">
        <f ca="1">R90</f>
        <v>0</v>
      </c>
      <c r="S30" s="141">
        <f t="shared" ref="S30:V30" ca="1" si="12">S90</f>
        <v>0</v>
      </c>
      <c r="T30" s="141">
        <f t="shared" ca="1" si="12"/>
        <v>0</v>
      </c>
      <c r="U30" s="141">
        <f t="shared" ca="1" si="12"/>
        <v>0</v>
      </c>
      <c r="V30" s="141">
        <f t="shared" ca="1" si="12"/>
        <v>0</v>
      </c>
      <c r="AB30" s="120"/>
      <c r="AC30" s="120"/>
      <c r="AD30" s="120"/>
      <c r="AE30" s="120"/>
      <c r="AF30" s="120"/>
      <c r="AG30" s="132"/>
    </row>
    <row r="31" spans="1:37" ht="15.6" customHeight="1" x14ac:dyDescent="0.3">
      <c r="A31" s="132"/>
      <c r="B31" s="137"/>
      <c r="C31" s="138"/>
      <c r="D31" s="138"/>
      <c r="E31" s="138"/>
      <c r="F31" s="138"/>
      <c r="G31" s="138"/>
      <c r="H31" s="139"/>
      <c r="I31" s="139"/>
      <c r="J31" s="139"/>
      <c r="K31" s="139"/>
      <c r="L31" s="139"/>
      <c r="M31" s="138"/>
      <c r="N31" s="138"/>
      <c r="O31" s="138"/>
      <c r="P31" s="138"/>
      <c r="Q31" s="138"/>
      <c r="R31" s="139"/>
      <c r="S31" s="139"/>
      <c r="T31" s="139"/>
      <c r="U31" s="139"/>
      <c r="V31" s="139"/>
      <c r="W31" s="138"/>
      <c r="X31" s="138"/>
      <c r="Y31" s="138"/>
      <c r="Z31" s="138"/>
      <c r="AA31" s="138"/>
      <c r="AB31" s="139"/>
      <c r="AC31" s="139"/>
      <c r="AD31" s="139"/>
      <c r="AE31" s="139"/>
      <c r="AF31" s="139"/>
      <c r="AG31" s="140"/>
    </row>
    <row r="32" spans="1:37" x14ac:dyDescent="0.3">
      <c r="H32" s="120"/>
      <c r="I32" s="120"/>
      <c r="J32" s="120"/>
      <c r="K32" s="120"/>
      <c r="L32" s="120"/>
      <c r="R32" s="120"/>
      <c r="S32" s="120"/>
      <c r="T32" s="120"/>
      <c r="U32" s="120"/>
      <c r="V32" s="120"/>
      <c r="AB32" s="120"/>
      <c r="AC32" s="120"/>
      <c r="AD32" s="120"/>
      <c r="AE32" s="120"/>
      <c r="AF32" s="120"/>
    </row>
    <row r="33" spans="2:58" ht="25.8" x14ac:dyDescent="0.5">
      <c r="P33" s="202" t="s">
        <v>141</v>
      </c>
      <c r="Q33" s="202"/>
      <c r="R33" s="202"/>
      <c r="S33" s="202"/>
      <c r="T33" s="169"/>
    </row>
    <row r="34" spans="2:58" ht="15.6" x14ac:dyDescent="0.3">
      <c r="B34" s="309">
        <v>1</v>
      </c>
      <c r="C34" s="134"/>
      <c r="D34" s="134"/>
      <c r="E34" s="182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82"/>
      <c r="Z34" s="134"/>
      <c r="AA34" s="134"/>
      <c r="AB34" s="134"/>
      <c r="AC34" s="134"/>
      <c r="AD34" s="134"/>
      <c r="AE34" s="134"/>
      <c r="AF34" s="134"/>
      <c r="AG34" s="135"/>
      <c r="AM34" s="80" t="s">
        <v>48</v>
      </c>
    </row>
    <row r="35" spans="2:58" x14ac:dyDescent="0.3">
      <c r="B35" s="136"/>
      <c r="C35" s="183" t="s">
        <v>128</v>
      </c>
      <c r="H35" s="171" t="s">
        <v>129</v>
      </c>
      <c r="I35" s="10"/>
      <c r="J35" s="10"/>
      <c r="K35" s="10"/>
      <c r="L35" s="10"/>
      <c r="O35" s="10"/>
      <c r="P35" s="10"/>
      <c r="Q35" s="10"/>
      <c r="R35" s="171" t="s">
        <v>130</v>
      </c>
      <c r="S35" s="10"/>
      <c r="T35" s="10"/>
      <c r="U35" s="10"/>
      <c r="V35" s="10"/>
      <c r="W35" s="10"/>
      <c r="AB35" s="171" t="s">
        <v>131</v>
      </c>
      <c r="AC35" s="10"/>
      <c r="AD35" s="10"/>
      <c r="AE35" s="10"/>
      <c r="AF35" s="10"/>
      <c r="AG35" s="132"/>
    </row>
    <row r="36" spans="2:58" ht="15" thickBot="1" x14ac:dyDescent="0.35">
      <c r="B36" s="136"/>
      <c r="C36" s="184" t="str">
        <f>region1</f>
        <v>Saint Vincent and the Grenadines</v>
      </c>
      <c r="D36" s="184"/>
      <c r="H36" s="185"/>
      <c r="I36" s="185"/>
      <c r="J36" s="185"/>
      <c r="K36" s="185"/>
      <c r="L36" s="185"/>
      <c r="R36" s="186"/>
      <c r="S36" s="185"/>
      <c r="AB36" s="185"/>
      <c r="AC36" s="185"/>
      <c r="AD36" s="185"/>
      <c r="AE36" s="185"/>
      <c r="AF36" s="185"/>
      <c r="AG36" s="132"/>
      <c r="AN36" s="81" t="s">
        <v>129</v>
      </c>
      <c r="AU36" s="91" t="s">
        <v>130</v>
      </c>
      <c r="BB36" s="81" t="s">
        <v>131</v>
      </c>
    </row>
    <row r="37" spans="2:58" ht="15.6" thickTop="1" thickBot="1" x14ac:dyDescent="0.35">
      <c r="B37" s="136"/>
      <c r="H37" s="185"/>
      <c r="I37" s="185"/>
      <c r="J37" s="185"/>
      <c r="K37" s="185"/>
      <c r="L37" s="185"/>
      <c r="R37" s="186"/>
      <c r="S37" s="185"/>
      <c r="AB37" s="185"/>
      <c r="AC37" s="185"/>
      <c r="AD37" s="185"/>
      <c r="AE37" s="185"/>
      <c r="AF37" s="185"/>
      <c r="AG37" s="132"/>
      <c r="AM37" s="81" t="s">
        <v>64</v>
      </c>
      <c r="AN37" s="27" t="b">
        <v>1</v>
      </c>
      <c r="AU37" s="42" t="b">
        <v>1</v>
      </c>
      <c r="BA37" s="81" t="s">
        <v>64</v>
      </c>
      <c r="BB37" s="27" t="b">
        <v>1</v>
      </c>
    </row>
    <row r="38" spans="2:58" ht="15" thickTop="1" x14ac:dyDescent="0.3">
      <c r="B38" s="136"/>
      <c r="H38" s="14">
        <f>Parameters!$H$4</f>
        <v>2023</v>
      </c>
      <c r="I38" s="14">
        <f>H38+1</f>
        <v>2024</v>
      </c>
      <c r="J38" s="14">
        <f>I38+1</f>
        <v>2025</v>
      </c>
      <c r="K38" s="14">
        <f>J38+1</f>
        <v>2026</v>
      </c>
      <c r="L38" s="14">
        <f>K38+1</f>
        <v>2027</v>
      </c>
      <c r="P38" s="14"/>
      <c r="Q38" s="14"/>
      <c r="R38" s="14">
        <f>Parameters!$H$4</f>
        <v>2023</v>
      </c>
      <c r="S38" s="14">
        <f>R38+1</f>
        <v>2024</v>
      </c>
      <c r="T38" s="14">
        <f>S38+1</f>
        <v>2025</v>
      </c>
      <c r="U38" s="14">
        <f>T38+1</f>
        <v>2026</v>
      </c>
      <c r="V38" s="14">
        <f>U38+1</f>
        <v>2027</v>
      </c>
      <c r="AB38" s="14">
        <f>Parameters!$H$4</f>
        <v>2023</v>
      </c>
      <c r="AC38" s="14">
        <f>AB38+1</f>
        <v>2024</v>
      </c>
      <c r="AD38" s="14">
        <f>AC38+1</f>
        <v>2025</v>
      </c>
      <c r="AE38" s="14">
        <f>AD38+1</f>
        <v>2026</v>
      </c>
      <c r="AF38" s="14">
        <f>AE38+1</f>
        <v>2027</v>
      </c>
      <c r="AG38" s="132"/>
    </row>
    <row r="39" spans="2:58" x14ac:dyDescent="0.3">
      <c r="B39" s="136"/>
      <c r="D39" s="264" t="s">
        <v>135</v>
      </c>
      <c r="E39" s="265"/>
      <c r="F39" s="265"/>
      <c r="H39" s="188">
        <f>msm_prop_1</f>
        <v>0</v>
      </c>
      <c r="I39" s="189"/>
      <c r="J39" s="189"/>
      <c r="K39" s="189"/>
      <c r="L39" s="189"/>
      <c r="N39" s="81" t="s">
        <v>140</v>
      </c>
      <c r="R39" s="190">
        <f>work_prop_1</f>
        <v>0</v>
      </c>
      <c r="S39" s="189"/>
      <c r="T39" s="189"/>
      <c r="U39" s="189"/>
      <c r="V39" s="189"/>
      <c r="X39" s="264" t="s">
        <v>136</v>
      </c>
      <c r="Y39" s="265"/>
      <c r="Z39" s="265"/>
      <c r="AB39" s="188">
        <f>tgw_prop_1</f>
        <v>0</v>
      </c>
      <c r="AC39" s="189"/>
      <c r="AD39" s="189"/>
      <c r="AE39" s="189"/>
      <c r="AF39" s="189"/>
      <c r="AG39" s="132"/>
      <c r="AM39" s="92" t="s">
        <v>134</v>
      </c>
      <c r="AN39" s="41">
        <f>H39</f>
        <v>0</v>
      </c>
      <c r="AO39" s="41">
        <f t="shared" ref="AO39:AR43" si="13">IF($AN$37=TRUE,$AN39,I39)</f>
        <v>0</v>
      </c>
      <c r="AP39" s="41">
        <f t="shared" si="13"/>
        <v>0</v>
      </c>
      <c r="AQ39" s="41">
        <f t="shared" si="13"/>
        <v>0</v>
      </c>
      <c r="AR39" s="41">
        <f t="shared" si="13"/>
        <v>0</v>
      </c>
      <c r="AT39" s="92" t="s">
        <v>140</v>
      </c>
      <c r="AU39" s="41">
        <f>R39</f>
        <v>0</v>
      </c>
      <c r="AV39" s="41">
        <f t="shared" ref="AV39:AY41" si="14">IF($AU$37=TRUE,$AU39,S39)</f>
        <v>0</v>
      </c>
      <c r="AW39" s="41">
        <f t="shared" si="14"/>
        <v>0</v>
      </c>
      <c r="AX39" s="41">
        <f t="shared" si="14"/>
        <v>0</v>
      </c>
      <c r="AY39" s="41">
        <f t="shared" si="14"/>
        <v>0</v>
      </c>
      <c r="BA39" s="93" t="s">
        <v>136</v>
      </c>
      <c r="BB39" s="28">
        <f>AB39</f>
        <v>0</v>
      </c>
      <c r="BC39" s="28">
        <f t="shared" ref="BC39:BF40" si="15">IF($BB$37=TRUE,$BB39,AC39)</f>
        <v>0</v>
      </c>
      <c r="BD39" s="28">
        <f t="shared" si="15"/>
        <v>0</v>
      </c>
      <c r="BE39" s="28">
        <f t="shared" si="15"/>
        <v>0</v>
      </c>
      <c r="BF39" s="28">
        <f t="shared" si="15"/>
        <v>0</v>
      </c>
    </row>
    <row r="40" spans="2:58" x14ac:dyDescent="0.3">
      <c r="B40" s="136"/>
      <c r="D40" s="264" t="s">
        <v>137</v>
      </c>
      <c r="E40" s="265"/>
      <c r="F40" s="265"/>
      <c r="H40" s="188">
        <f>msm_partn_1</f>
        <v>0</v>
      </c>
      <c r="I40" s="189"/>
      <c r="J40" s="189"/>
      <c r="K40" s="189"/>
      <c r="L40" s="189"/>
      <c r="N40" s="81" t="s">
        <v>139</v>
      </c>
      <c r="R40" s="190">
        <f>work_hiv_neg_1</f>
        <v>0</v>
      </c>
      <c r="S40" s="189"/>
      <c r="T40" s="189"/>
      <c r="U40" s="189"/>
      <c r="V40" s="189"/>
      <c r="X40" s="264" t="s">
        <v>137</v>
      </c>
      <c r="Y40" s="265"/>
      <c r="Z40" s="265"/>
      <c r="AB40" s="188">
        <f>tgw_partn_1</f>
        <v>0</v>
      </c>
      <c r="AC40" s="189"/>
      <c r="AD40" s="189"/>
      <c r="AE40" s="189"/>
      <c r="AF40" s="189"/>
      <c r="AG40" s="132"/>
      <c r="AM40" s="92" t="s">
        <v>137</v>
      </c>
      <c r="AN40" s="41">
        <f>H40</f>
        <v>0</v>
      </c>
      <c r="AO40" s="41">
        <f t="shared" si="13"/>
        <v>0</v>
      </c>
      <c r="AP40" s="41">
        <f t="shared" si="13"/>
        <v>0</v>
      </c>
      <c r="AQ40" s="41">
        <f t="shared" si="13"/>
        <v>0</v>
      </c>
      <c r="AR40" s="41">
        <f t="shared" si="13"/>
        <v>0</v>
      </c>
      <c r="AT40" s="92" t="s">
        <v>139</v>
      </c>
      <c r="AU40" s="41">
        <f>R40</f>
        <v>0</v>
      </c>
      <c r="AV40" s="41">
        <f t="shared" si="14"/>
        <v>0</v>
      </c>
      <c r="AW40" s="41">
        <f t="shared" si="14"/>
        <v>0</v>
      </c>
      <c r="AX40" s="41">
        <f t="shared" si="14"/>
        <v>0</v>
      </c>
      <c r="AY40" s="41">
        <f t="shared" si="14"/>
        <v>0</v>
      </c>
      <c r="BA40" s="93" t="s">
        <v>137</v>
      </c>
      <c r="BB40" s="28">
        <f>AB40</f>
        <v>0</v>
      </c>
      <c r="BC40" s="28">
        <f t="shared" si="15"/>
        <v>0</v>
      </c>
      <c r="BD40" s="28">
        <f t="shared" si="15"/>
        <v>0</v>
      </c>
      <c r="BE40" s="28">
        <f t="shared" si="15"/>
        <v>0</v>
      </c>
      <c r="BF40" s="28">
        <f t="shared" si="15"/>
        <v>0</v>
      </c>
    </row>
    <row r="41" spans="2:58" x14ac:dyDescent="0.3">
      <c r="B41" s="136"/>
      <c r="D41" s="264" t="s">
        <v>138</v>
      </c>
      <c r="E41" s="265"/>
      <c r="F41" s="265"/>
      <c r="H41" s="188">
        <f>msm_risk_1</f>
        <v>0</v>
      </c>
      <c r="I41" s="189"/>
      <c r="J41" s="189"/>
      <c r="K41" s="189"/>
      <c r="L41" s="189"/>
      <c r="N41" s="81" t="s">
        <v>138</v>
      </c>
      <c r="R41" s="190">
        <f>work_risk_1</f>
        <v>0</v>
      </c>
      <c r="S41" s="189"/>
      <c r="T41" s="189"/>
      <c r="U41" s="189"/>
      <c r="V41" s="189"/>
      <c r="X41" s="264" t="s">
        <v>138</v>
      </c>
      <c r="Y41" s="265"/>
      <c r="Z41" s="265"/>
      <c r="AB41" s="188">
        <f>tgw_risk_1</f>
        <v>0</v>
      </c>
      <c r="AC41" s="189"/>
      <c r="AD41" s="189"/>
      <c r="AE41" s="189"/>
      <c r="AF41" s="189"/>
      <c r="AG41" s="132"/>
      <c r="AM41" s="92" t="s">
        <v>138</v>
      </c>
      <c r="AN41" s="41">
        <f>H41</f>
        <v>0</v>
      </c>
      <c r="AO41" s="41">
        <f t="shared" si="13"/>
        <v>0</v>
      </c>
      <c r="AP41" s="41">
        <f t="shared" si="13"/>
        <v>0</v>
      </c>
      <c r="AQ41" s="41">
        <f t="shared" si="13"/>
        <v>0</v>
      </c>
      <c r="AR41" s="41">
        <f t="shared" si="13"/>
        <v>0</v>
      </c>
      <c r="AT41" s="92" t="s">
        <v>138</v>
      </c>
      <c r="AU41" s="41">
        <f>R41</f>
        <v>0</v>
      </c>
      <c r="AV41" s="41">
        <f t="shared" si="14"/>
        <v>0</v>
      </c>
      <c r="AW41" s="41">
        <f t="shared" si="14"/>
        <v>0</v>
      </c>
      <c r="AX41" s="41">
        <f t="shared" si="14"/>
        <v>0</v>
      </c>
      <c r="AY41" s="41">
        <f t="shared" si="14"/>
        <v>0</v>
      </c>
      <c r="BA41" s="93" t="s">
        <v>138</v>
      </c>
      <c r="BB41" s="28">
        <f>AB41</f>
        <v>0</v>
      </c>
      <c r="BC41" s="28">
        <f>IF($BB$37=TRUE,$BB41,AB41)</f>
        <v>0</v>
      </c>
      <c r="BD41" s="28">
        <f t="shared" ref="BD41:BF43" si="16">IF($BB$37=TRUE,$BB41,AC41)</f>
        <v>0</v>
      </c>
      <c r="BE41" s="28">
        <f>IF($BB$37=TRUE,$BB41,AD41)</f>
        <v>0</v>
      </c>
      <c r="BF41" s="28">
        <f t="shared" si="16"/>
        <v>0</v>
      </c>
    </row>
    <row r="42" spans="2:58" x14ac:dyDescent="0.3">
      <c r="B42" s="136"/>
      <c r="D42" s="187" t="s">
        <v>139</v>
      </c>
      <c r="E42" s="18"/>
      <c r="F42" s="18"/>
      <c r="H42" s="188">
        <f>msm_hiv_neg_1</f>
        <v>0</v>
      </c>
      <c r="I42" s="193"/>
      <c r="J42" s="193"/>
      <c r="K42" s="193"/>
      <c r="L42" s="193"/>
      <c r="R42" s="25"/>
      <c r="X42" s="187" t="s">
        <v>139</v>
      </c>
      <c r="Y42" s="18"/>
      <c r="Z42" s="18"/>
      <c r="AB42" s="188">
        <f>tgw_hiv_neg_1</f>
        <v>0</v>
      </c>
      <c r="AC42" s="193"/>
      <c r="AD42" s="193"/>
      <c r="AE42" s="193"/>
      <c r="AF42" s="193"/>
      <c r="AG42" s="132"/>
      <c r="AM42" s="92" t="s">
        <v>139</v>
      </c>
      <c r="AN42" s="41">
        <f>H42</f>
        <v>0</v>
      </c>
      <c r="AO42" s="41">
        <f t="shared" si="13"/>
        <v>0</v>
      </c>
      <c r="AP42" s="41">
        <f t="shared" si="13"/>
        <v>0</v>
      </c>
      <c r="AQ42" s="41">
        <f t="shared" si="13"/>
        <v>0</v>
      </c>
      <c r="AR42" s="41">
        <f t="shared" si="13"/>
        <v>0</v>
      </c>
      <c r="AU42" s="26"/>
      <c r="AV42" s="26"/>
      <c r="AW42" s="26"/>
      <c r="AX42" s="26"/>
      <c r="BA42" s="93" t="s">
        <v>139</v>
      </c>
      <c r="BB42" s="28">
        <f>AB42</f>
        <v>0</v>
      </c>
      <c r="BC42" s="28">
        <f>IF($BB$37=TRUE,$BB42,AB42)</f>
        <v>0</v>
      </c>
      <c r="BD42" s="28">
        <f t="shared" si="16"/>
        <v>0</v>
      </c>
      <c r="BE42" s="28">
        <f>IF($BB$37=TRUE,$BB42,AD42)</f>
        <v>0</v>
      </c>
      <c r="BF42" s="28">
        <f t="shared" si="16"/>
        <v>0</v>
      </c>
    </row>
    <row r="43" spans="2:58" x14ac:dyDescent="0.3">
      <c r="B43" s="136"/>
      <c r="D43" s="187"/>
      <c r="E43" s="18"/>
      <c r="F43" s="18"/>
      <c r="H43" s="191"/>
      <c r="I43" s="194"/>
      <c r="J43" s="194"/>
      <c r="K43" s="194"/>
      <c r="L43" s="194"/>
      <c r="X43" s="187"/>
      <c r="Y43" s="18"/>
      <c r="Z43" s="18"/>
      <c r="AB43" s="191"/>
      <c r="AC43" s="194"/>
      <c r="AD43" s="194"/>
      <c r="AE43" s="194"/>
      <c r="AF43" s="194"/>
      <c r="AG43" s="132"/>
      <c r="AM43" s="92"/>
      <c r="AN43" s="41">
        <f>H43</f>
        <v>0</v>
      </c>
      <c r="AO43" s="41">
        <f t="shared" si="13"/>
        <v>0</v>
      </c>
      <c r="AP43" s="41">
        <f t="shared" si="13"/>
        <v>0</v>
      </c>
      <c r="AQ43" s="41">
        <f t="shared" si="13"/>
        <v>0</v>
      </c>
      <c r="AR43" s="41">
        <f t="shared" si="13"/>
        <v>0</v>
      </c>
      <c r="AU43" s="26"/>
      <c r="AV43" s="26"/>
      <c r="AW43" s="26"/>
      <c r="AX43" s="26"/>
      <c r="BA43" s="93"/>
      <c r="BB43" s="28">
        <f>AB43</f>
        <v>0</v>
      </c>
      <c r="BC43" s="28">
        <f>IF($BB$37=TRUE,$BB43,AB43)</f>
        <v>0</v>
      </c>
      <c r="BD43" s="28">
        <f t="shared" si="16"/>
        <v>0</v>
      </c>
      <c r="BE43" s="28">
        <f>IF($BB$37=TRUE,$BB43,AD43)</f>
        <v>0</v>
      </c>
      <c r="BF43" s="28">
        <f t="shared" si="16"/>
        <v>0</v>
      </c>
    </row>
    <row r="44" spans="2:58" ht="20.25" customHeight="1" x14ac:dyDescent="0.3">
      <c r="B44" s="136"/>
      <c r="H44" s="14">
        <f ca="1">$H$6</f>
        <v>2023</v>
      </c>
      <c r="I44" s="14">
        <f ca="1">H44+1</f>
        <v>2024</v>
      </c>
      <c r="J44" s="14">
        <f ca="1">I44+1</f>
        <v>2025</v>
      </c>
      <c r="K44" s="14">
        <f ca="1">J44+1</f>
        <v>2026</v>
      </c>
      <c r="L44" s="14">
        <f ca="1">K44+1</f>
        <v>2027</v>
      </c>
      <c r="R44" s="14">
        <f ca="1">$H$6</f>
        <v>2023</v>
      </c>
      <c r="S44" s="14">
        <f ca="1">R44+1</f>
        <v>2024</v>
      </c>
      <c r="T44" s="14">
        <f ca="1">S44+1</f>
        <v>2025</v>
      </c>
      <c r="U44" s="14">
        <f ca="1">T44+1</f>
        <v>2026</v>
      </c>
      <c r="V44" s="14">
        <f ca="1">U44+1</f>
        <v>2027</v>
      </c>
      <c r="AB44" s="14">
        <f ca="1">$H$6</f>
        <v>2023</v>
      </c>
      <c r="AC44" s="14">
        <f ca="1">AB44+1</f>
        <v>2024</v>
      </c>
      <c r="AD44" s="14">
        <f ca="1">AC44+1</f>
        <v>2025</v>
      </c>
      <c r="AE44" s="14">
        <f ca="1">AD44+1</f>
        <v>2026</v>
      </c>
      <c r="AF44" s="14">
        <f ca="1">AE44+1</f>
        <v>2027</v>
      </c>
      <c r="AG44" s="132"/>
    </row>
    <row r="45" spans="2:58" x14ac:dyDescent="0.3">
      <c r="D45" s="278" t="s">
        <v>171</v>
      </c>
      <c r="E45" s="278"/>
      <c r="F45" s="278"/>
      <c r="H45" s="11">
        <f ca="1">PRODUCT(OFFSET(H$7,$B34-1,0),AN39:AN42)</f>
        <v>0</v>
      </c>
      <c r="I45" s="11">
        <f ca="1">IF(Parameters!$X$8&gt;=I38-$H38+1,PRODUCT(OFFSET(I$7,$B34-1,0),AO39:AO42),0)</f>
        <v>0</v>
      </c>
      <c r="J45" s="11">
        <f ca="1">IF(Parameters!$X$8&gt;=J38-$H38+1,PRODUCT(OFFSET(J$7,$B34-1,0),AP39:AP42),0)</f>
        <v>0</v>
      </c>
      <c r="K45" s="11">
        <f ca="1">IF(Parameters!$X$8&gt;=K38-$H38+1,PRODUCT(OFFSET(K$7,$B34-1,0),AQ39:AQ42),0)</f>
        <v>0</v>
      </c>
      <c r="L45" s="11">
        <f ca="1">IF(Parameters!$X$8&gt;=L38-$H38+1,PRODUCT(OFFSET(L$7,$B34-1,0),AR39:AR42),0)</f>
        <v>0</v>
      </c>
      <c r="N45" s="278" t="s">
        <v>172</v>
      </c>
      <c r="O45" s="278"/>
      <c r="P45" s="278"/>
      <c r="R45" s="11">
        <f ca="1">PRODUCT(OFFSET(R$7,$B34-1,0),AU39:AU41)</f>
        <v>0</v>
      </c>
      <c r="S45" s="11">
        <f ca="1">IF(Parameters!$X$8&gt;=S38-$H38+1,PRODUCT(OFFSET(S$7,$B34-1,0),AV39:AV41),0)</f>
        <v>0</v>
      </c>
      <c r="T45" s="11">
        <f ca="1">IF(Parameters!$X$8&gt;=T38-$H38+1,PRODUCT(OFFSET(T$7,$B34-1,0),AW39:AW41),0)</f>
        <v>0</v>
      </c>
      <c r="U45" s="11">
        <f ca="1">IF(Parameters!$X$8&gt;=U38-$H38+1,PRODUCT(OFFSET(U$7,$B34-1,0),AX39:AX41),0)</f>
        <v>0</v>
      </c>
      <c r="V45" s="11">
        <f ca="1">IF(Parameters!$X$8&gt;=V38-$H38+1,PRODUCT(OFFSET(V$7,$B34-1,0),AY39:AY41),0)</f>
        <v>0</v>
      </c>
      <c r="X45" s="278" t="s">
        <v>173</v>
      </c>
      <c r="Y45" s="278"/>
      <c r="Z45" s="278"/>
      <c r="AA45" s="278"/>
      <c r="AB45" s="11">
        <f ca="1">PRODUCT(OFFSET(AB$7,$B34-1,0),BB39:BB42)</f>
        <v>0</v>
      </c>
      <c r="AC45" s="11">
        <f ca="1">IF(Parameters!$X$8&gt;=AC38-$AB38+1,PRODUCT(OFFSET(AC$7,$B34-1,0),BC39:BC42),0)</f>
        <v>0</v>
      </c>
      <c r="AD45" s="11">
        <f ca="1">IF(Parameters!$X$8&gt;=AD38-$AB38+1,PRODUCT(OFFSET(AD$7,$B34-1,0),BD39:BD42),0)</f>
        <v>0</v>
      </c>
      <c r="AE45" s="11">
        <f ca="1">IF(Parameters!$X$8&gt;=AE38-$AB38+1,PRODUCT(OFFSET(AE$7,$B34-1,0),BE39:BE42),0)</f>
        <v>0</v>
      </c>
      <c r="AF45" s="11">
        <f ca="1">IF(Parameters!$X$8&gt;=AF38-$AB38+1,PRODUCT(OFFSET(AF$7,$B34-1,0),BF39:BF42),0)</f>
        <v>0</v>
      </c>
      <c r="AG45" s="132"/>
    </row>
    <row r="46" spans="2:58" x14ac:dyDescent="0.3">
      <c r="B46" s="136"/>
      <c r="C46" s="192"/>
      <c r="D46" s="278"/>
      <c r="E46" s="278"/>
      <c r="F46" s="278"/>
      <c r="G46" s="10"/>
      <c r="H46" s="14"/>
      <c r="I46" s="14"/>
      <c r="J46" s="14"/>
      <c r="K46" s="14"/>
      <c r="L46" s="14"/>
      <c r="N46" s="278"/>
      <c r="O46" s="278"/>
      <c r="P46" s="278"/>
      <c r="R46" s="14"/>
      <c r="S46" s="14"/>
      <c r="T46" s="14"/>
      <c r="U46" s="14"/>
      <c r="V46" s="14"/>
      <c r="X46" s="278"/>
      <c r="Y46" s="278"/>
      <c r="Z46" s="278"/>
      <c r="AA46" s="278"/>
      <c r="AB46" s="14"/>
      <c r="AC46" s="14"/>
      <c r="AD46" s="14"/>
      <c r="AE46" s="14"/>
      <c r="AF46" s="14"/>
      <c r="AG46" s="132"/>
    </row>
    <row r="47" spans="2:58" x14ac:dyDescent="0.3">
      <c r="B47" s="136"/>
      <c r="C47" s="192"/>
      <c r="D47" s="192"/>
      <c r="E47" s="192"/>
      <c r="G47" s="10"/>
      <c r="X47" s="192"/>
      <c r="Y47" s="192"/>
      <c r="AA47" s="10"/>
      <c r="AG47" s="132"/>
    </row>
    <row r="48" spans="2:58" x14ac:dyDescent="0.3"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40"/>
    </row>
    <row r="50" spans="2:60" ht="25.8" x14ac:dyDescent="0.5">
      <c r="Q50" s="169"/>
      <c r="R50" s="202" t="s">
        <v>142</v>
      </c>
      <c r="S50" s="168"/>
    </row>
    <row r="51" spans="2:60" ht="15.6" x14ac:dyDescent="0.3">
      <c r="B51" s="174" t="s">
        <v>143</v>
      </c>
      <c r="C51" s="179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79"/>
      <c r="P51" s="134"/>
      <c r="Q51" s="134"/>
      <c r="R51" s="134"/>
      <c r="S51" s="134"/>
      <c r="T51" s="134"/>
      <c r="U51" s="134"/>
      <c r="V51" s="180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5"/>
    </row>
    <row r="52" spans="2:60" x14ac:dyDescent="0.3">
      <c r="B52" s="136"/>
      <c r="H52" s="159"/>
      <c r="I52" s="10"/>
      <c r="J52" s="10"/>
      <c r="O52" s="116"/>
      <c r="V52" s="62"/>
      <c r="AG52" s="132"/>
    </row>
    <row r="53" spans="2:60" x14ac:dyDescent="0.3">
      <c r="B53" s="136"/>
      <c r="AG53" s="132"/>
    </row>
    <row r="54" spans="2:60" x14ac:dyDescent="0.3">
      <c r="B54" s="136"/>
      <c r="E54" s="20"/>
      <c r="F54" s="20"/>
      <c r="G54" s="21"/>
      <c r="H54" s="17">
        <f ca="1">$H$6</f>
        <v>2023</v>
      </c>
      <c r="I54" s="17">
        <f ca="1">H54+1</f>
        <v>2024</v>
      </c>
      <c r="J54" s="17">
        <f ca="1">I54+1</f>
        <v>2025</v>
      </c>
      <c r="K54" s="17">
        <f t="shared" ref="K54" ca="1" si="17">J54+1</f>
        <v>2026</v>
      </c>
      <c r="L54" s="17">
        <f t="shared" ref="L54" ca="1" si="18">K54+1</f>
        <v>2027</v>
      </c>
      <c r="AG54" s="132"/>
    </row>
    <row r="55" spans="2:60" x14ac:dyDescent="0.3">
      <c r="B55" s="136"/>
      <c r="E55" s="33" t="s">
        <v>129</v>
      </c>
      <c r="H55" s="125"/>
      <c r="I55" s="125"/>
      <c r="J55" s="125"/>
      <c r="K55" s="125"/>
      <c r="L55" s="125"/>
      <c r="AG55" s="132"/>
    </row>
    <row r="56" spans="2:60" x14ac:dyDescent="0.3">
      <c r="B56" s="136"/>
      <c r="E56" s="18" t="s">
        <v>130</v>
      </c>
      <c r="G56" s="128"/>
      <c r="H56" s="126"/>
      <c r="I56" s="126"/>
      <c r="J56" s="126"/>
      <c r="K56" s="127"/>
      <c r="L56" s="127"/>
      <c r="AG56" s="132"/>
    </row>
    <row r="57" spans="2:60" x14ac:dyDescent="0.3">
      <c r="B57" s="136"/>
      <c r="E57" s="22" t="s">
        <v>131</v>
      </c>
      <c r="F57" s="138"/>
      <c r="G57" s="173"/>
      <c r="H57" s="127"/>
      <c r="I57" s="127"/>
      <c r="J57" s="127"/>
      <c r="K57" s="127"/>
      <c r="L57" s="127"/>
      <c r="AG57" s="132"/>
    </row>
    <row r="58" spans="2:60" x14ac:dyDescent="0.3">
      <c r="B58" s="136"/>
      <c r="AG58" s="132"/>
    </row>
    <row r="59" spans="2:60" x14ac:dyDescent="0.3">
      <c r="B59" s="136"/>
      <c r="AG59" s="132"/>
    </row>
    <row r="60" spans="2:60" ht="32.25" customHeight="1" x14ac:dyDescent="0.3">
      <c r="B60" s="136"/>
      <c r="E60" s="262" t="s">
        <v>129</v>
      </c>
      <c r="F60" s="263"/>
      <c r="G60" s="263"/>
      <c r="H60" s="263"/>
      <c r="I60" s="263"/>
      <c r="J60" s="263"/>
      <c r="K60" s="263"/>
      <c r="L60" s="263"/>
      <c r="O60" s="262" t="s">
        <v>130</v>
      </c>
      <c r="P60" s="263"/>
      <c r="Q60" s="263"/>
      <c r="R60" s="263"/>
      <c r="S60" s="263"/>
      <c r="T60" s="263"/>
      <c r="U60" s="263"/>
      <c r="V60" s="263"/>
      <c r="Y60" s="262" t="s">
        <v>131</v>
      </c>
      <c r="Z60" s="263"/>
      <c r="AA60" s="263"/>
      <c r="AB60" s="263"/>
      <c r="AC60" s="263"/>
      <c r="AD60" s="263"/>
      <c r="AE60" s="263"/>
      <c r="AF60" s="263"/>
      <c r="AG60" s="132"/>
      <c r="BH60" t="str">
        <f>IF($BH$6=FALSE,"Hide"," ")</f>
        <v>Hide</v>
      </c>
    </row>
    <row r="61" spans="2:60" x14ac:dyDescent="0.3">
      <c r="B61" s="136"/>
      <c r="E61" s="94" t="s">
        <v>128</v>
      </c>
      <c r="F61" s="20"/>
      <c r="G61" s="21"/>
      <c r="H61" s="17">
        <f ca="1">$H$6</f>
        <v>2023</v>
      </c>
      <c r="I61" s="17">
        <f ca="1">H61+1</f>
        <v>2024</v>
      </c>
      <c r="J61" s="17">
        <f ca="1">I61+1</f>
        <v>2025</v>
      </c>
      <c r="K61" s="17">
        <f ca="1">J61+1</f>
        <v>2026</v>
      </c>
      <c r="L61" s="17">
        <f ca="1">K61+1</f>
        <v>2027</v>
      </c>
      <c r="O61" s="94" t="s">
        <v>128</v>
      </c>
      <c r="P61" s="21"/>
      <c r="Q61" s="21"/>
      <c r="R61" s="12">
        <f ca="1">$H$6</f>
        <v>2023</v>
      </c>
      <c r="S61" s="17">
        <f ca="1">R61+1</f>
        <v>2024</v>
      </c>
      <c r="T61" s="17">
        <f ca="1">S61+1</f>
        <v>2025</v>
      </c>
      <c r="U61" s="17">
        <f ca="1">T61+1</f>
        <v>2026</v>
      </c>
      <c r="V61" s="17">
        <f ca="1">U61+1</f>
        <v>2027</v>
      </c>
      <c r="W61" s="25"/>
      <c r="Y61" s="94" t="s">
        <v>128</v>
      </c>
      <c r="Z61" s="20"/>
      <c r="AA61" s="21"/>
      <c r="AB61" s="17">
        <f ca="1">$H$6</f>
        <v>2023</v>
      </c>
      <c r="AC61" s="17">
        <f ca="1">AB61+1</f>
        <v>2024</v>
      </c>
      <c r="AD61" s="17">
        <f ca="1">AC61+1</f>
        <v>2025</v>
      </c>
      <c r="AE61" s="17">
        <f ca="1">AD61+1</f>
        <v>2026</v>
      </c>
      <c r="AF61" s="17">
        <f ca="1">AE61+1</f>
        <v>2027</v>
      </c>
      <c r="AG61" s="132"/>
      <c r="BH61" t="str">
        <f t="shared" ref="BH61:BH68" si="19">IF($BH$6=FALSE,"Hide"," ")</f>
        <v>Hide</v>
      </c>
    </row>
    <row r="62" spans="2:60" x14ac:dyDescent="0.3">
      <c r="B62" s="136"/>
      <c r="D62" s="16">
        <v>1</v>
      </c>
      <c r="E62" s="33" t="str">
        <f>region1</f>
        <v>Saint Vincent and the Grenadines</v>
      </c>
      <c r="H62" s="181">
        <f ca="1">OFFSET(H$45,16*($D62-1),0)*H$55</f>
        <v>0</v>
      </c>
      <c r="I62" s="181">
        <f ca="1">OFFSET(I$45,16*($D62-1),0)*I$55</f>
        <v>0</v>
      </c>
      <c r="J62" s="181">
        <f ca="1">OFFSET(J$45,16*($D62-1),0)*J$55</f>
        <v>0</v>
      </c>
      <c r="K62" s="181">
        <f ca="1">OFFSET(K$45,16*($D62-1),0)*K$55</f>
        <v>0</v>
      </c>
      <c r="L62" s="181">
        <f ca="1">OFFSET(L$45,16*($D62-1),0)*L$55</f>
        <v>0</v>
      </c>
      <c r="O62" s="18" t="str">
        <f>region1</f>
        <v>Saint Vincent and the Grenadines</v>
      </c>
      <c r="R62" s="11">
        <f ca="1">OFFSET(R$45,16*($D62-1),0)*IF($H$52="Todos",H$55,H$56)</f>
        <v>0</v>
      </c>
      <c r="S62" s="11">
        <f ca="1">OFFSET(S$45,16*($D62-1),0)*IF($H$52="Todos",I$55,I$56)</f>
        <v>0</v>
      </c>
      <c r="T62" s="11">
        <f ca="1">OFFSET(T$45,16*($D62-1),0)*IF($H$52="Todos",J$55,J$56)</f>
        <v>0</v>
      </c>
      <c r="U62" s="11">
        <f ca="1">OFFSET(U$45,16*($D62-1),0)*IF($H$52="Todos",K$55,K$56)</f>
        <v>0</v>
      </c>
      <c r="V62" s="11">
        <f ca="1">OFFSET(V$45,16*($D62-1),0)*IF($H$52="Todos",L$55,L$56)</f>
        <v>0</v>
      </c>
      <c r="X62" s="16"/>
      <c r="Y62" s="18" t="str">
        <f>region1</f>
        <v>Saint Vincent and the Grenadines</v>
      </c>
      <c r="AB62" s="11">
        <f ca="1">OFFSET(AB$45,16*($D62-1),0)*IF($H$52="Todos",H$55,H$57)</f>
        <v>0</v>
      </c>
      <c r="AC62" s="11">
        <f ca="1">OFFSET(AC$45,16*($D62-1),0)*IF($H$52="Todos",I$55,I$57)</f>
        <v>0</v>
      </c>
      <c r="AD62" s="11">
        <f ca="1">OFFSET(AD$45,16*($D62-1),0)*IF($H$52="Todos",J$55,J$57)</f>
        <v>0</v>
      </c>
      <c r="AE62" s="11">
        <f ca="1">OFFSET(AE$45,16*($D62-1),0)*IF($H$52="Todos",K$55,K$57)</f>
        <v>0</v>
      </c>
      <c r="AF62" s="11">
        <f ca="1">OFFSET(AF$45,16*($D62-1),0)*IF($H$52="Todos",L$55,L$57)</f>
        <v>0</v>
      </c>
      <c r="AG62" s="132"/>
      <c r="BH62" t="str">
        <f t="shared" si="19"/>
        <v>Hide</v>
      </c>
    </row>
    <row r="63" spans="2:60" x14ac:dyDescent="0.3">
      <c r="B63" s="136"/>
      <c r="AG63" s="132"/>
      <c r="BH63" t="str">
        <f t="shared" si="19"/>
        <v>Hide</v>
      </c>
    </row>
    <row r="64" spans="2:60" x14ac:dyDescent="0.3">
      <c r="B64" s="136"/>
      <c r="H64" s="120"/>
      <c r="AG64" s="132"/>
      <c r="BH64" t="str">
        <f t="shared" si="19"/>
        <v>Hide</v>
      </c>
    </row>
    <row r="65" spans="2:60" x14ac:dyDescent="0.3">
      <c r="B65" s="136"/>
      <c r="AG65" s="132"/>
      <c r="BH65" t="str">
        <f t="shared" si="19"/>
        <v>Hide</v>
      </c>
    </row>
    <row r="66" spans="2:60" ht="25.8" x14ac:dyDescent="0.3">
      <c r="B66" s="136"/>
      <c r="P66" s="262" t="s">
        <v>68</v>
      </c>
      <c r="Q66" s="263"/>
      <c r="R66" s="263"/>
      <c r="S66" s="263"/>
      <c r="T66" s="263"/>
      <c r="U66" s="263"/>
      <c r="V66" s="263"/>
      <c r="AG66" s="132"/>
      <c r="BH66" t="str">
        <f t="shared" si="19"/>
        <v>Hide</v>
      </c>
    </row>
    <row r="67" spans="2:60" x14ac:dyDescent="0.3">
      <c r="B67" s="136"/>
      <c r="O67" s="94" t="s">
        <v>128</v>
      </c>
      <c r="P67" s="21"/>
      <c r="Q67" s="21"/>
      <c r="R67" s="12">
        <f ca="1">$H$6</f>
        <v>2023</v>
      </c>
      <c r="S67" s="17">
        <f ca="1">R67+1</f>
        <v>2024</v>
      </c>
      <c r="T67" s="17">
        <f t="shared" ref="T67:V67" ca="1" si="20">S67+1</f>
        <v>2025</v>
      </c>
      <c r="U67" s="17">
        <f t="shared" ca="1" si="20"/>
        <v>2026</v>
      </c>
      <c r="V67" s="17">
        <f t="shared" ca="1" si="20"/>
        <v>2027</v>
      </c>
      <c r="AG67" s="132"/>
      <c r="BH67" t="str">
        <f t="shared" si="19"/>
        <v>Hide</v>
      </c>
    </row>
    <row r="68" spans="2:60" x14ac:dyDescent="0.3">
      <c r="B68" s="136"/>
      <c r="O68" s="18" t="str">
        <f>region1</f>
        <v>Saint Vincent and the Grenadines</v>
      </c>
      <c r="R68" s="73">
        <f ca="1">H62+R62+AB62</f>
        <v>0</v>
      </c>
      <c r="S68" s="73">
        <f ca="1">I62+S62+AC62</f>
        <v>0</v>
      </c>
      <c r="T68" s="73">
        <f ca="1">J62+T62+AD62</f>
        <v>0</v>
      </c>
      <c r="U68" s="73">
        <f ca="1">K62+U62+AE62</f>
        <v>0</v>
      </c>
      <c r="V68" s="73">
        <f ca="1">L62+V62+AF62</f>
        <v>0</v>
      </c>
      <c r="AG68" s="132"/>
      <c r="BH68" t="str">
        <f t="shared" si="19"/>
        <v>Hide</v>
      </c>
    </row>
    <row r="69" spans="2:60" x14ac:dyDescent="0.3">
      <c r="B69" s="137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40"/>
      <c r="BH69" t="str">
        <f>IF($BH$6=FALSE,"Hide"," ")</f>
        <v>Hide</v>
      </c>
    </row>
    <row r="71" spans="2:60" ht="25.8" x14ac:dyDescent="0.5">
      <c r="Q71" s="202" t="s">
        <v>170</v>
      </c>
      <c r="R71" s="202"/>
      <c r="S71" s="169"/>
      <c r="T71" s="10"/>
    </row>
    <row r="72" spans="2:60" ht="22.35" customHeight="1" x14ac:dyDescent="0.3">
      <c r="B72" s="174" t="s">
        <v>202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5"/>
      <c r="AM72" s="81" t="s">
        <v>65</v>
      </c>
    </row>
    <row r="73" spans="2:60" ht="7.05" customHeight="1" x14ac:dyDescent="0.3">
      <c r="B73" s="175"/>
      <c r="AG73" s="132"/>
      <c r="AM73" s="81"/>
    </row>
    <row r="74" spans="2:60" x14ac:dyDescent="0.3">
      <c r="B74" s="136"/>
      <c r="C74" s="176"/>
      <c r="D74" s="113"/>
      <c r="E74" s="113"/>
      <c r="F74" s="113"/>
      <c r="H74" s="159"/>
      <c r="I74" s="10"/>
      <c r="AG74" s="132"/>
      <c r="AM74" s="81" t="s">
        <v>66</v>
      </c>
    </row>
    <row r="75" spans="2:60" x14ac:dyDescent="0.3">
      <c r="B75" s="136"/>
      <c r="AG75" s="132"/>
    </row>
    <row r="76" spans="2:60" x14ac:dyDescent="0.3">
      <c r="B76" s="136"/>
      <c r="E76" s="20"/>
      <c r="F76" s="20"/>
      <c r="G76" s="21"/>
      <c r="H76" s="17">
        <f ca="1">$H$6</f>
        <v>2023</v>
      </c>
      <c r="I76" s="17">
        <f ca="1">H76+1</f>
        <v>2024</v>
      </c>
      <c r="J76" s="17">
        <f ca="1">I76+1</f>
        <v>2025</v>
      </c>
      <c r="K76" s="17">
        <f t="shared" ref="K76:L76" ca="1" si="21">J76+1</f>
        <v>2026</v>
      </c>
      <c r="L76" s="17">
        <f t="shared" ca="1" si="21"/>
        <v>2027</v>
      </c>
      <c r="AG76" s="132"/>
    </row>
    <row r="77" spans="2:60" x14ac:dyDescent="0.3">
      <c r="B77" s="136"/>
      <c r="E77" s="33" t="s">
        <v>129</v>
      </c>
      <c r="H77" s="177"/>
      <c r="I77" s="177"/>
      <c r="J77" s="177"/>
      <c r="K77" s="177"/>
      <c r="L77" s="177"/>
      <c r="AG77" s="132"/>
    </row>
    <row r="78" spans="2:60" x14ac:dyDescent="0.3">
      <c r="B78" s="136"/>
      <c r="E78" s="18" t="s">
        <v>130</v>
      </c>
      <c r="H78" s="177"/>
      <c r="I78" s="177"/>
      <c r="J78" s="177"/>
      <c r="K78" s="177"/>
      <c r="L78" s="177"/>
      <c r="AG78" s="132"/>
    </row>
    <row r="79" spans="2:60" x14ac:dyDescent="0.3">
      <c r="B79" s="136"/>
      <c r="E79" s="22" t="s">
        <v>131</v>
      </c>
      <c r="F79" s="7"/>
      <c r="G79" s="7"/>
      <c r="H79" s="115"/>
      <c r="I79" s="115"/>
      <c r="J79" s="115"/>
      <c r="K79" s="115"/>
      <c r="L79" s="115"/>
      <c r="AG79" s="132"/>
    </row>
    <row r="80" spans="2:60" x14ac:dyDescent="0.3">
      <c r="B80" s="136"/>
      <c r="AG80" s="132"/>
    </row>
    <row r="81" spans="2:60" x14ac:dyDescent="0.3">
      <c r="B81" s="136"/>
      <c r="H81" s="117"/>
      <c r="AG81" s="132"/>
    </row>
    <row r="82" spans="2:60" ht="25.8" x14ac:dyDescent="0.3">
      <c r="B82" s="136"/>
      <c r="E82" s="262" t="s">
        <v>129</v>
      </c>
      <c r="F82" s="263"/>
      <c r="G82" s="263"/>
      <c r="H82" s="263"/>
      <c r="I82" s="263"/>
      <c r="J82" s="263"/>
      <c r="K82" s="263"/>
      <c r="L82" s="263"/>
      <c r="O82" s="262" t="s">
        <v>130</v>
      </c>
      <c r="P82" s="263"/>
      <c r="Q82" s="263"/>
      <c r="R82" s="263"/>
      <c r="S82" s="263"/>
      <c r="T82" s="263"/>
      <c r="U82" s="263"/>
      <c r="V82" s="263"/>
      <c r="Y82" s="262" t="s">
        <v>131</v>
      </c>
      <c r="Z82" s="263"/>
      <c r="AA82" s="263"/>
      <c r="AB82" s="263"/>
      <c r="AC82" s="263"/>
      <c r="AD82" s="263"/>
      <c r="AE82" s="263"/>
      <c r="AF82" s="263"/>
      <c r="AG82" s="132"/>
      <c r="BH82" t="str">
        <f>IF($BH$5=FALSE,"Hide"," ")</f>
        <v>Hide</v>
      </c>
    </row>
    <row r="83" spans="2:60" x14ac:dyDescent="0.3">
      <c r="B83" s="136"/>
      <c r="E83" s="94" t="s">
        <v>128</v>
      </c>
      <c r="F83" s="20"/>
      <c r="G83" s="21"/>
      <c r="H83" s="17">
        <f ca="1">$H$6</f>
        <v>2023</v>
      </c>
      <c r="I83" s="17">
        <f ca="1">H83+1</f>
        <v>2024</v>
      </c>
      <c r="J83" s="17">
        <f ca="1">I83+1</f>
        <v>2025</v>
      </c>
      <c r="K83" s="17">
        <f ca="1">J83+1</f>
        <v>2026</v>
      </c>
      <c r="L83" s="17">
        <f ca="1">K83+1</f>
        <v>2027</v>
      </c>
      <c r="O83" s="94" t="s">
        <v>128</v>
      </c>
      <c r="P83" s="21"/>
      <c r="Q83" s="21"/>
      <c r="R83" s="12">
        <f ca="1">$H$6</f>
        <v>2023</v>
      </c>
      <c r="S83" s="17">
        <f ca="1">R83+1</f>
        <v>2024</v>
      </c>
      <c r="T83" s="17">
        <f ca="1">S83+1</f>
        <v>2025</v>
      </c>
      <c r="U83" s="17">
        <f ca="1">T83+1</f>
        <v>2026</v>
      </c>
      <c r="V83" s="17">
        <f ca="1">U83+1</f>
        <v>2027</v>
      </c>
      <c r="W83" s="25"/>
      <c r="Y83" s="94" t="s">
        <v>128</v>
      </c>
      <c r="Z83" s="20"/>
      <c r="AA83" s="21"/>
      <c r="AB83" s="17">
        <f ca="1">$H$6</f>
        <v>2023</v>
      </c>
      <c r="AC83" s="17">
        <f ca="1">AB83+1</f>
        <v>2024</v>
      </c>
      <c r="AD83" s="17">
        <f ca="1">AC83+1</f>
        <v>2025</v>
      </c>
      <c r="AE83" s="17">
        <f ca="1">AD83+1</f>
        <v>2026</v>
      </c>
      <c r="AF83" s="17">
        <f ca="1">AE83+1</f>
        <v>2027</v>
      </c>
      <c r="AG83" s="132"/>
      <c r="BH83" t="str">
        <f t="shared" ref="BH83:BH92" si="22">IF($BH$5=FALSE,"Hide"," ")</f>
        <v>Hide</v>
      </c>
    </row>
    <row r="84" spans="2:60" x14ac:dyDescent="0.3">
      <c r="B84" s="136"/>
      <c r="D84" s="16">
        <v>1</v>
      </c>
      <c r="E84" s="33" t="str">
        <f>region1</f>
        <v>Saint Vincent and the Grenadines</v>
      </c>
      <c r="H84" s="11">
        <f ca="1">H62*(H$77)</f>
        <v>0</v>
      </c>
      <c r="I84" s="11">
        <f ca="1">I62*(I$77)</f>
        <v>0</v>
      </c>
      <c r="J84" s="11">
        <f ca="1">J62*(J$77)</f>
        <v>0</v>
      </c>
      <c r="K84" s="11">
        <f ca="1">K62*(K$77)</f>
        <v>0</v>
      </c>
      <c r="L84" s="11">
        <f ca="1">L62*(L$77)</f>
        <v>0</v>
      </c>
      <c r="O84" s="18" t="str">
        <f>region1</f>
        <v>Saint Vincent and the Grenadines</v>
      </c>
      <c r="R84" s="11">
        <f ca="1">H$78*R62</f>
        <v>0</v>
      </c>
      <c r="S84" s="11">
        <f t="shared" ref="S84:V84" ca="1" si="23">I$78*S62</f>
        <v>0</v>
      </c>
      <c r="T84" s="11">
        <f t="shared" ca="1" si="23"/>
        <v>0</v>
      </c>
      <c r="U84" s="11">
        <f t="shared" ca="1" si="23"/>
        <v>0</v>
      </c>
      <c r="V84" s="11">
        <f t="shared" ca="1" si="23"/>
        <v>0</v>
      </c>
      <c r="X84" s="16"/>
      <c r="Y84" s="18" t="str">
        <f>region1</f>
        <v>Saint Vincent and the Grenadines</v>
      </c>
      <c r="AB84" s="11">
        <f ca="1" xml:space="preserve"> H$79*AB62</f>
        <v>0</v>
      </c>
      <c r="AC84" s="11">
        <f t="shared" ref="AC84:AD84" ca="1" si="24" xml:space="preserve"> I$79*AC62</f>
        <v>0</v>
      </c>
      <c r="AD84" s="11">
        <f t="shared" ca="1" si="24"/>
        <v>0</v>
      </c>
      <c r="AE84" s="11">
        <f ca="1" xml:space="preserve"> K$79*AE62</f>
        <v>0</v>
      </c>
      <c r="AF84" s="11">
        <f ca="1" xml:space="preserve"> L$79*AF62</f>
        <v>0</v>
      </c>
      <c r="AG84" s="132"/>
      <c r="BH84" t="str">
        <f t="shared" si="22"/>
        <v>Hide</v>
      </c>
    </row>
    <row r="85" spans="2:60" x14ac:dyDescent="0.3">
      <c r="B85" s="136"/>
      <c r="AG85" s="132"/>
      <c r="BH85" t="str">
        <f t="shared" si="22"/>
        <v>Hide</v>
      </c>
    </row>
    <row r="86" spans="2:60" x14ac:dyDescent="0.3">
      <c r="B86" s="136"/>
      <c r="H86" s="120"/>
      <c r="AG86" s="132"/>
      <c r="BH86" t="str">
        <f t="shared" si="22"/>
        <v>Hide</v>
      </c>
    </row>
    <row r="87" spans="2:60" x14ac:dyDescent="0.3">
      <c r="B87" s="136"/>
      <c r="AG87" s="132"/>
      <c r="BH87" t="str">
        <f t="shared" si="22"/>
        <v>Hide</v>
      </c>
    </row>
    <row r="88" spans="2:60" ht="25.8" x14ac:dyDescent="0.3">
      <c r="B88" s="136"/>
      <c r="P88" s="262" t="s">
        <v>68</v>
      </c>
      <c r="Q88" s="263"/>
      <c r="R88" s="263"/>
      <c r="S88" s="263"/>
      <c r="T88" s="263"/>
      <c r="U88" s="263"/>
      <c r="V88" s="263"/>
      <c r="AG88" s="132"/>
      <c r="BH88" t="str">
        <f t="shared" si="22"/>
        <v>Hide</v>
      </c>
    </row>
    <row r="89" spans="2:60" x14ac:dyDescent="0.3">
      <c r="B89" s="136"/>
      <c r="O89" s="94" t="s">
        <v>128</v>
      </c>
      <c r="P89" s="21"/>
      <c r="Q89" s="21"/>
      <c r="R89" s="12">
        <f ca="1">$H$6</f>
        <v>2023</v>
      </c>
      <c r="S89" s="17">
        <f ca="1">R89+1</f>
        <v>2024</v>
      </c>
      <c r="T89" s="17">
        <f t="shared" ref="T89" ca="1" si="25">S89+1</f>
        <v>2025</v>
      </c>
      <c r="U89" s="17">
        <f t="shared" ref="U89" ca="1" si="26">T89+1</f>
        <v>2026</v>
      </c>
      <c r="V89" s="17">
        <f t="shared" ref="V89" ca="1" si="27">U89+1</f>
        <v>2027</v>
      </c>
      <c r="AG89" s="132"/>
      <c r="BH89" t="str">
        <f t="shared" si="22"/>
        <v>Hide</v>
      </c>
    </row>
    <row r="90" spans="2:60" x14ac:dyDescent="0.3">
      <c r="B90" s="136"/>
      <c r="O90" s="18" t="str">
        <f>region1</f>
        <v>Saint Vincent and the Grenadines</v>
      </c>
      <c r="R90" s="73">
        <f ca="1">H84+R84+AB84</f>
        <v>0</v>
      </c>
      <c r="S90" s="73">
        <f ca="1">I84+S84+AC84</f>
        <v>0</v>
      </c>
      <c r="T90" s="73">
        <f ca="1">J84+T84+AD84</f>
        <v>0</v>
      </c>
      <c r="U90" s="73">
        <f ca="1">K84+U84+AE84</f>
        <v>0</v>
      </c>
      <c r="V90" s="73">
        <f ca="1">L84+V84+AF84</f>
        <v>0</v>
      </c>
      <c r="AG90" s="132"/>
      <c r="BH90" t="str">
        <f t="shared" si="22"/>
        <v>Hide</v>
      </c>
    </row>
    <row r="91" spans="2:60" x14ac:dyDescent="0.3">
      <c r="B91" s="136"/>
      <c r="H91" s="117"/>
      <c r="AG91" s="132"/>
      <c r="BH91" t="str">
        <f t="shared" si="22"/>
        <v>Hide</v>
      </c>
    </row>
    <row r="92" spans="2:60" x14ac:dyDescent="0.3">
      <c r="B92" s="137"/>
      <c r="C92" s="138"/>
      <c r="D92" s="138"/>
      <c r="E92" s="138"/>
      <c r="F92" s="138"/>
      <c r="G92" s="138"/>
      <c r="H92" s="17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40"/>
      <c r="BH92" t="str">
        <f t="shared" si="22"/>
        <v>Hide</v>
      </c>
    </row>
    <row r="93" spans="2:60" x14ac:dyDescent="0.3">
      <c r="H93" s="117"/>
    </row>
  </sheetData>
  <mergeCells count="37">
    <mergeCell ref="D45:F46"/>
    <mergeCell ref="N45:P46"/>
    <mergeCell ref="X45:AA46"/>
    <mergeCell ref="X22:AA22"/>
    <mergeCell ref="X23:AA23"/>
    <mergeCell ref="X24:AA24"/>
    <mergeCell ref="N30:Q30"/>
    <mergeCell ref="D22:G22"/>
    <mergeCell ref="D23:G23"/>
    <mergeCell ref="D24:G24"/>
    <mergeCell ref="N28:Q28"/>
    <mergeCell ref="N29:Q29"/>
    <mergeCell ref="N26:V26"/>
    <mergeCell ref="N22:Q22"/>
    <mergeCell ref="N23:Q23"/>
    <mergeCell ref="N24:Q24"/>
    <mergeCell ref="AL2:BH4"/>
    <mergeCell ref="D6:F6"/>
    <mergeCell ref="N6:P6"/>
    <mergeCell ref="X6:Z6"/>
    <mergeCell ref="N20:V20"/>
    <mergeCell ref="C20:L20"/>
    <mergeCell ref="X20:AF20"/>
    <mergeCell ref="D39:F39"/>
    <mergeCell ref="D40:F40"/>
    <mergeCell ref="D41:F41"/>
    <mergeCell ref="X39:Z39"/>
    <mergeCell ref="X40:Z40"/>
    <mergeCell ref="X41:Z41"/>
    <mergeCell ref="E82:L82"/>
    <mergeCell ref="O82:V82"/>
    <mergeCell ref="Y82:AF82"/>
    <mergeCell ref="E60:L60"/>
    <mergeCell ref="P88:V88"/>
    <mergeCell ref="P66:V66"/>
    <mergeCell ref="O60:V60"/>
    <mergeCell ref="Y60:AF60"/>
  </mergeCells>
  <conditionalFormatting sqref="E57:G57">
    <cfRule type="expression" dxfId="56" priority="50">
      <formula>$H$52="Todos"</formula>
    </cfRule>
  </conditionalFormatting>
  <conditionalFormatting sqref="E78:L78">
    <cfRule type="expression" dxfId="55" priority="53">
      <formula>$H$74="Todos"</formula>
    </cfRule>
  </conditionalFormatting>
  <conditionalFormatting sqref="E79:L79">
    <cfRule type="expression" dxfId="54" priority="52">
      <formula>$H$74="Todos"</formula>
    </cfRule>
  </conditionalFormatting>
  <conditionalFormatting sqref="F57 E56 G56">
    <cfRule type="expression" dxfId="53" priority="51">
      <formula>$H$52="Todos"</formula>
    </cfRule>
  </conditionalFormatting>
  <conditionalFormatting sqref="H38:L38 I39:L43">
    <cfRule type="expression" dxfId="52" priority="213">
      <formula>$AN$37=TRUE</formula>
    </cfRule>
  </conditionalFormatting>
  <conditionalFormatting sqref="H44:L44">
    <cfRule type="expression" dxfId="51" priority="104">
      <formula>$AN$37=FALSE</formula>
    </cfRule>
  </conditionalFormatting>
  <conditionalFormatting sqref="H55:L55">
    <cfRule type="expression" dxfId="50" priority="48">
      <formula>$H$52="Todos"</formula>
    </cfRule>
  </conditionalFormatting>
  <conditionalFormatting sqref="H56:L57">
    <cfRule type="expression" dxfId="49" priority="49">
      <formula>$H$52="Todos"</formula>
    </cfRule>
  </conditionalFormatting>
  <conditionalFormatting sqref="I6:I16">
    <cfRule type="expression" dxfId="48" priority="4">
      <formula>$I$5="Hide"</formula>
    </cfRule>
  </conditionalFormatting>
  <conditionalFormatting sqref="I21:I24">
    <cfRule type="expression" dxfId="47" priority="18">
      <formula>$I$5="Hide"</formula>
    </cfRule>
  </conditionalFormatting>
  <conditionalFormatting sqref="J6:J16">
    <cfRule type="expression" dxfId="46" priority="6">
      <formula>$J$5="Hide"</formula>
    </cfRule>
  </conditionalFormatting>
  <conditionalFormatting sqref="J21:J24">
    <cfRule type="expression" dxfId="45" priority="16">
      <formula>$J$5="Hide"</formula>
    </cfRule>
  </conditionalFormatting>
  <conditionalFormatting sqref="K6:K16">
    <cfRule type="expression" dxfId="44" priority="8">
      <formula>$K$5="Hide"</formula>
    </cfRule>
  </conditionalFormatting>
  <conditionalFormatting sqref="K21:K24">
    <cfRule type="expression" dxfId="43" priority="17">
      <formula>$K$5="Hide"</formula>
    </cfRule>
  </conditionalFormatting>
  <conditionalFormatting sqref="L6:L16">
    <cfRule type="expression" dxfId="42" priority="20">
      <formula>$L$5="Hide"</formula>
    </cfRule>
  </conditionalFormatting>
  <conditionalFormatting sqref="L21:L24">
    <cfRule type="expression" dxfId="41" priority="23">
      <formula>$L$5="Hide"</formula>
    </cfRule>
  </conditionalFormatting>
  <conditionalFormatting sqref="R38:V38 S39:V41">
    <cfRule type="expression" dxfId="0" priority="210">
      <formula>$AU$37=TRUE</formula>
    </cfRule>
  </conditionalFormatting>
  <conditionalFormatting sqref="R44:V44">
    <cfRule type="expression" dxfId="40" priority="103">
      <formula>$AU$37=FALSE</formula>
    </cfRule>
  </conditionalFormatting>
  <conditionalFormatting sqref="S6:S16">
    <cfRule type="expression" dxfId="39" priority="5">
      <formula>$I$5="Hide"</formula>
    </cfRule>
  </conditionalFormatting>
  <conditionalFormatting sqref="S21:S22">
    <cfRule type="expression" dxfId="38" priority="45">
      <formula>$I$5="Hide"</formula>
    </cfRule>
  </conditionalFormatting>
  <conditionalFormatting sqref="S21:S24">
    <cfRule type="expression" dxfId="37" priority="12">
      <formula>$S$5="Hide"</formula>
    </cfRule>
  </conditionalFormatting>
  <conditionalFormatting sqref="S27:S30">
    <cfRule type="expression" dxfId="36" priority="1">
      <formula>$S$5="Hide"</formula>
    </cfRule>
  </conditionalFormatting>
  <conditionalFormatting sqref="T27:T30">
    <cfRule type="expression" dxfId="35" priority="44">
      <formula>$T$5="Hide"</formula>
    </cfRule>
  </conditionalFormatting>
  <conditionalFormatting sqref="T6:U16">
    <cfRule type="expression" dxfId="34" priority="7">
      <formula>$J$5="Hide"</formula>
    </cfRule>
  </conditionalFormatting>
  <conditionalFormatting sqref="T21:U24">
    <cfRule type="expression" dxfId="33" priority="11">
      <formula>$T$5="Hide"</formula>
    </cfRule>
  </conditionalFormatting>
  <conditionalFormatting sqref="U6:U16">
    <cfRule type="expression" dxfId="32" priority="9">
      <formula>$K$5="Hide"</formula>
    </cfRule>
  </conditionalFormatting>
  <conditionalFormatting sqref="U21:U24">
    <cfRule type="expression" dxfId="31" priority="10">
      <formula>$U$5="Hide"</formula>
    </cfRule>
  </conditionalFormatting>
  <conditionalFormatting sqref="U27:U30">
    <cfRule type="expression" dxfId="30" priority="33">
      <formula>$U$5="Hide"</formula>
    </cfRule>
  </conditionalFormatting>
  <conditionalFormatting sqref="V6:V16">
    <cfRule type="expression" dxfId="29" priority="21">
      <formula>$L$5="Hide"</formula>
    </cfRule>
  </conditionalFormatting>
  <conditionalFormatting sqref="V21:V24">
    <cfRule type="expression" dxfId="28" priority="24">
      <formula>$L$5="Hide"</formula>
    </cfRule>
  </conditionalFormatting>
  <conditionalFormatting sqref="V27:V30">
    <cfRule type="expression" dxfId="27" priority="27">
      <formula>$L$5="Hide"</formula>
    </cfRule>
  </conditionalFormatting>
  <conditionalFormatting sqref="AB38:AF38 AC39:AF43">
    <cfRule type="expression" dxfId="26" priority="84">
      <formula>$BB$37=TRUE</formula>
    </cfRule>
  </conditionalFormatting>
  <conditionalFormatting sqref="AB44:AF44">
    <cfRule type="expression" dxfId="25" priority="64">
      <formula>$BB$37=FALSE</formula>
    </cfRule>
  </conditionalFormatting>
  <conditionalFormatting sqref="AC6:AC16">
    <cfRule type="expression" dxfId="24" priority="40">
      <formula>$I$5="Hide"</formula>
    </cfRule>
  </conditionalFormatting>
  <conditionalFormatting sqref="AC21:AC22">
    <cfRule type="expression" dxfId="23" priority="42">
      <formula>$I$5="Hide"</formula>
    </cfRule>
  </conditionalFormatting>
  <conditionalFormatting sqref="AC21:AC24">
    <cfRule type="expression" dxfId="22" priority="13">
      <formula>$AC$5="Hide"</formula>
    </cfRule>
  </conditionalFormatting>
  <conditionalFormatting sqref="AD21:AD24">
    <cfRule type="expression" dxfId="21" priority="14">
      <formula>$AD$5="Hide"</formula>
    </cfRule>
  </conditionalFormatting>
  <conditionalFormatting sqref="AD6:AE16">
    <cfRule type="expression" dxfId="20" priority="26">
      <formula>$J$5="Hide"</formula>
    </cfRule>
  </conditionalFormatting>
  <conditionalFormatting sqref="AD21:AE22">
    <cfRule type="expression" dxfId="19" priority="32">
      <formula>$J$5="Hide"</formula>
    </cfRule>
  </conditionalFormatting>
  <conditionalFormatting sqref="AE6:AE16">
    <cfRule type="expression" dxfId="18" priority="34">
      <formula>$K$5="Hide"</formula>
    </cfRule>
  </conditionalFormatting>
  <conditionalFormatting sqref="AE21:AE24">
    <cfRule type="expression" dxfId="17" priority="15">
      <formula>$AE$5="Hide"</formula>
    </cfRule>
  </conditionalFormatting>
  <conditionalFormatting sqref="AF6:AF16">
    <cfRule type="expression" dxfId="16" priority="22">
      <formula>$L$5="Hide"</formula>
    </cfRule>
  </conditionalFormatting>
  <conditionalFormatting sqref="AF21:AF24">
    <cfRule type="expression" dxfId="15" priority="25">
      <formula>$L$5="Hide"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5" r:id="rId4" name="constant_msm">
              <controlPr defaultSize="0" autoLine="0" autoPict="0">
                <anchor moveWithCells="1" sizeWithCells="1">
                  <from>
                    <xdr:col>3</xdr:col>
                    <xdr:colOff>0</xdr:colOff>
                    <xdr:row>36</xdr:row>
                    <xdr:rowOff>30480</xdr:rowOff>
                  </from>
                  <to>
                    <xdr:col>8</xdr:col>
                    <xdr:colOff>487680</xdr:colOff>
                    <xdr:row>37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5" name="constant_sexwork">
              <controlPr defaultSize="0" autoLine="0" autoPict="0">
                <anchor moveWithCells="1" siz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18</xdr:col>
                    <xdr:colOff>342900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6" name="Check Box 165">
              <controlPr defaultSize="0" autoLine="0" autoPict="0">
                <anchor moveWithCells="1" sizeWithCells="1">
                  <from>
                    <xdr:col>23</xdr:col>
                    <xdr:colOff>0</xdr:colOff>
                    <xdr:row>36</xdr:row>
                    <xdr:rowOff>30480</xdr:rowOff>
                  </from>
                  <to>
                    <xdr:col>28</xdr:col>
                    <xdr:colOff>487680</xdr:colOff>
                    <xdr:row>37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:AK59"/>
  <sheetViews>
    <sheetView showGridLines="0" topLeftCell="A7" zoomScale="90" zoomScaleNormal="90" workbookViewId="0">
      <selection activeCell="C28" sqref="C28"/>
    </sheetView>
  </sheetViews>
  <sheetFormatPr defaultColWidth="8.5546875" defaultRowHeight="14.4" x14ac:dyDescent="0.3"/>
  <cols>
    <col min="1" max="1" width="8.5546875" customWidth="1"/>
    <col min="2" max="2" width="2.44140625" customWidth="1"/>
    <col min="3" max="3" width="37.21875" customWidth="1"/>
    <col min="4" max="5" width="19.44140625" customWidth="1"/>
    <col min="6" max="6" width="16.77734375" customWidth="1"/>
    <col min="7" max="9" width="11.77734375" customWidth="1"/>
    <col min="10" max="10" width="9.5546875" customWidth="1"/>
    <col min="11" max="11" width="41.21875" customWidth="1"/>
    <col min="12" max="12" width="20.44140625" customWidth="1"/>
    <col min="13" max="13" width="18" customWidth="1"/>
    <col min="14" max="14" width="12.21875" customWidth="1"/>
    <col min="15" max="27" width="8.5546875" customWidth="1"/>
    <col min="28" max="28" width="10.5546875" bestFit="1" customWidth="1"/>
    <col min="29" max="34" width="8.5546875" customWidth="1"/>
    <col min="35" max="35" width="10" bestFit="1" customWidth="1"/>
    <col min="36" max="37" width="8.5546875" customWidth="1"/>
  </cols>
  <sheetData>
    <row r="1" spans="1:37" ht="21.6" customHeigh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N1" s="25"/>
    </row>
    <row r="2" spans="1:37" ht="15" customHeigh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81" t="s">
        <v>106</v>
      </c>
      <c r="M2" s="282"/>
      <c r="N2" s="283"/>
      <c r="Y2" s="266" t="s">
        <v>60</v>
      </c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3"/>
    </row>
    <row r="3" spans="1:37" ht="42.75" customHeight="1" x14ac:dyDescent="0.3">
      <c r="A3" s="25"/>
      <c r="B3" s="31"/>
      <c r="C3" s="21"/>
      <c r="D3" s="82" t="s">
        <v>155</v>
      </c>
      <c r="E3" s="83" t="s">
        <v>156</v>
      </c>
      <c r="F3" s="83" t="s">
        <v>157</v>
      </c>
      <c r="G3" s="83" t="s">
        <v>158</v>
      </c>
      <c r="H3" s="83" t="s">
        <v>102</v>
      </c>
      <c r="I3" s="83" t="s">
        <v>103</v>
      </c>
      <c r="J3" s="284" t="s">
        <v>105</v>
      </c>
      <c r="K3" s="285"/>
      <c r="L3" s="83" t="s">
        <v>107</v>
      </c>
      <c r="M3" s="83" t="s">
        <v>159</v>
      </c>
      <c r="N3" s="83" t="s">
        <v>109</v>
      </c>
      <c r="Y3" s="294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6"/>
    </row>
    <row r="4" spans="1:37" s="33" customFormat="1" ht="18.75" customHeight="1" x14ac:dyDescent="0.3">
      <c r="A4" s="32"/>
      <c r="B4" s="95" t="s">
        <v>144</v>
      </c>
      <c r="C4" s="36"/>
      <c r="D4" s="36"/>
      <c r="E4" s="36"/>
      <c r="F4" s="36"/>
      <c r="G4" s="36"/>
      <c r="H4" s="36"/>
      <c r="I4" s="36"/>
      <c r="J4" s="36"/>
      <c r="K4" s="36"/>
      <c r="L4" s="43"/>
      <c r="M4" s="36"/>
      <c r="N4" s="44"/>
      <c r="Z4" s="88" t="s">
        <v>48</v>
      </c>
      <c r="AD4" s="33">
        <f>Parameters!$H$4</f>
        <v>2023</v>
      </c>
      <c r="AE4" s="33">
        <f>AD4+1</f>
        <v>2024</v>
      </c>
      <c r="AF4" s="33">
        <f t="shared" ref="AF4:AH4" si="0">AE4+1</f>
        <v>2025</v>
      </c>
      <c r="AG4" s="33">
        <f t="shared" si="0"/>
        <v>2026</v>
      </c>
      <c r="AH4" s="33">
        <f t="shared" si="0"/>
        <v>2027</v>
      </c>
      <c r="AI4" s="96" t="s">
        <v>67</v>
      </c>
    </row>
    <row r="5" spans="1:37" x14ac:dyDescent="0.3">
      <c r="A5" s="25"/>
      <c r="B5" s="4"/>
      <c r="C5" s="81" t="s">
        <v>145</v>
      </c>
      <c r="D5" s="81" t="s">
        <v>144</v>
      </c>
      <c r="E5" s="97" t="s">
        <v>190</v>
      </c>
      <c r="F5" s="98" t="s">
        <v>63</v>
      </c>
      <c r="G5" s="111"/>
      <c r="H5" s="38"/>
      <c r="I5" s="38"/>
      <c r="J5" s="286"/>
      <c r="K5" s="287"/>
      <c r="L5" s="50" t="str">
        <f>IF(OR(H5="",I5=""),"No","Yes")</f>
        <v>No</v>
      </c>
      <c r="M5" s="85" t="s">
        <v>101</v>
      </c>
      <c r="N5" s="45">
        <f>IF(M5="Point Estimate",G5,IF(M5="Lower Limit",H5,I5))</f>
        <v>0</v>
      </c>
      <c r="P5" s="40" t="str">
        <f>IF(Parameters!$X$8&lt;2,"Hide","")</f>
        <v/>
      </c>
      <c r="Q5" s="40" t="str">
        <f>IF(Parameters!$X$8&lt;3,"Hide","")</f>
        <v/>
      </c>
      <c r="R5" s="40" t="str">
        <f>IF(Parameters!$X$8&lt;4,"Hide","")</f>
        <v/>
      </c>
      <c r="S5" s="40" t="str">
        <f>IF(Parameters!$X$8&lt;5,"Hide","")</f>
        <v/>
      </c>
      <c r="Z5" s="81" t="s">
        <v>49</v>
      </c>
      <c r="AD5" s="59">
        <f>$N$5</f>
        <v>0</v>
      </c>
      <c r="AE5" s="59">
        <f t="shared" ref="AE5:AH5" si="1">$N$5</f>
        <v>0</v>
      </c>
      <c r="AF5" s="59">
        <f t="shared" si="1"/>
        <v>0</v>
      </c>
      <c r="AG5" s="59">
        <f t="shared" si="1"/>
        <v>0</v>
      </c>
      <c r="AH5" s="59">
        <f t="shared" si="1"/>
        <v>0</v>
      </c>
      <c r="AI5" s="59">
        <f>SUM(AD5:AH5)</f>
        <v>0</v>
      </c>
    </row>
    <row r="6" spans="1:37" x14ac:dyDescent="0.3">
      <c r="A6" s="25"/>
      <c r="B6" s="4"/>
      <c r="E6" s="9"/>
      <c r="F6" s="14"/>
      <c r="G6" s="14"/>
      <c r="H6" s="14"/>
      <c r="I6" s="14"/>
      <c r="J6" s="14"/>
      <c r="K6" s="14"/>
      <c r="L6" s="50"/>
      <c r="N6" s="35"/>
      <c r="AD6" s="59"/>
      <c r="AE6" s="59"/>
      <c r="AF6" s="59"/>
      <c r="AG6" s="59"/>
      <c r="AH6" s="59"/>
      <c r="AI6" s="59"/>
    </row>
    <row r="7" spans="1:37" x14ac:dyDescent="0.3">
      <c r="A7" s="25"/>
      <c r="B7" s="4"/>
      <c r="D7" s="81"/>
      <c r="E7" s="124"/>
      <c r="G7" s="14"/>
      <c r="H7" s="14"/>
      <c r="I7" s="14"/>
      <c r="J7" s="14"/>
      <c r="K7" s="14"/>
      <c r="L7" s="50"/>
      <c r="N7" s="35"/>
      <c r="P7" s="71"/>
      <c r="Q7" s="72"/>
      <c r="AD7" s="59"/>
      <c r="AE7" s="59"/>
      <c r="AF7" s="59"/>
      <c r="AG7" s="59"/>
      <c r="AH7" s="59"/>
      <c r="AI7" s="59"/>
    </row>
    <row r="8" spans="1:37" x14ac:dyDescent="0.3">
      <c r="A8" s="25"/>
      <c r="B8" s="4"/>
      <c r="D8" s="114"/>
      <c r="E8" s="121"/>
      <c r="F8" s="297"/>
      <c r="G8" s="276"/>
      <c r="H8" s="276"/>
      <c r="I8" s="122"/>
      <c r="J8" s="74"/>
      <c r="K8" s="14"/>
      <c r="L8" s="50"/>
      <c r="N8" s="35"/>
      <c r="AD8" s="59"/>
      <c r="AE8" s="59"/>
      <c r="AF8" s="59"/>
      <c r="AG8" s="59"/>
      <c r="AH8" s="59"/>
      <c r="AI8" s="59"/>
    </row>
    <row r="9" spans="1:37" x14ac:dyDescent="0.3">
      <c r="A9" s="25"/>
      <c r="B9" s="4"/>
      <c r="E9" s="9"/>
      <c r="F9" s="14"/>
      <c r="G9" s="14"/>
      <c r="H9" s="14"/>
      <c r="I9" s="14"/>
      <c r="J9" s="14"/>
      <c r="K9" s="14"/>
      <c r="L9" s="50"/>
      <c r="N9" s="35"/>
      <c r="AD9" s="59"/>
      <c r="AE9" s="59"/>
      <c r="AF9" s="59"/>
      <c r="AG9" s="59"/>
      <c r="AH9" s="59"/>
      <c r="AI9" s="59"/>
    </row>
    <row r="10" spans="1:37" s="33" customFormat="1" ht="18.75" customHeight="1" x14ac:dyDescent="0.3">
      <c r="A10" s="32"/>
      <c r="B10" s="99" t="s">
        <v>146</v>
      </c>
      <c r="E10" s="9"/>
      <c r="G10" s="34"/>
      <c r="H10" s="34"/>
      <c r="I10" s="34"/>
      <c r="J10" s="34"/>
      <c r="L10"/>
      <c r="M10"/>
      <c r="N10" s="35"/>
      <c r="Z10" s="81" t="s">
        <v>123</v>
      </c>
    </row>
    <row r="11" spans="1:37" x14ac:dyDescent="0.3">
      <c r="A11" s="25"/>
      <c r="B11" s="4"/>
      <c r="C11" s="81" t="s">
        <v>149</v>
      </c>
      <c r="D11" s="81" t="s">
        <v>146</v>
      </c>
      <c r="E11" s="100" t="s">
        <v>190</v>
      </c>
      <c r="F11" s="15"/>
      <c r="G11" s="38"/>
      <c r="H11" s="38"/>
      <c r="I11" s="38"/>
      <c r="J11" s="286"/>
      <c r="K11" s="287"/>
      <c r="L11" s="50" t="str">
        <f>IF(OR(H11="",I11=""),"No","Yes")</f>
        <v>No</v>
      </c>
      <c r="M11" s="85" t="s">
        <v>101</v>
      </c>
      <c r="N11" s="45">
        <f>IF(M11="Point Estimate",G11,IF(M11="Lower Limit",H11,I11))*F11</f>
        <v>0</v>
      </c>
      <c r="AD11" s="59">
        <f>$N11</f>
        <v>0</v>
      </c>
      <c r="AE11" s="59">
        <f t="shared" ref="AE11:AH16" si="2">$N11</f>
        <v>0</v>
      </c>
      <c r="AF11" s="59">
        <f t="shared" si="2"/>
        <v>0</v>
      </c>
      <c r="AG11" s="59">
        <f t="shared" si="2"/>
        <v>0</v>
      </c>
      <c r="AH11" s="59">
        <f t="shared" si="2"/>
        <v>0</v>
      </c>
      <c r="AI11" s="59">
        <f t="shared" ref="AI11:AI13" si="3">SUM(AD11:AH11)</f>
        <v>0</v>
      </c>
    </row>
    <row r="12" spans="1:37" x14ac:dyDescent="0.3">
      <c r="A12" s="25"/>
      <c r="B12" s="4"/>
      <c r="C12" s="81" t="s">
        <v>147</v>
      </c>
      <c r="D12" s="81" t="s">
        <v>146</v>
      </c>
      <c r="E12" s="100" t="s">
        <v>190</v>
      </c>
      <c r="F12" s="15"/>
      <c r="G12" s="38"/>
      <c r="H12" s="38"/>
      <c r="I12" s="38"/>
      <c r="J12" s="286"/>
      <c r="K12" s="287"/>
      <c r="L12" s="50" t="str">
        <f>IF(OR(H12="",I12=""),"No","Yes")</f>
        <v>No</v>
      </c>
      <c r="M12" s="85" t="s">
        <v>101</v>
      </c>
      <c r="N12" s="45">
        <f>IF(M12="Point Estimate",G12,IF(M12="Lower Limit",H12,I12))*F12</f>
        <v>0</v>
      </c>
      <c r="Z12" s="81" t="s">
        <v>101</v>
      </c>
      <c r="AD12" s="59">
        <f>$N12</f>
        <v>0</v>
      </c>
      <c r="AE12" s="59">
        <f t="shared" si="2"/>
        <v>0</v>
      </c>
      <c r="AF12" s="59">
        <f t="shared" si="2"/>
        <v>0</v>
      </c>
      <c r="AG12" s="59">
        <f t="shared" si="2"/>
        <v>0</v>
      </c>
      <c r="AH12" s="59">
        <f t="shared" si="2"/>
        <v>0</v>
      </c>
      <c r="AI12" s="59">
        <f t="shared" si="3"/>
        <v>0</v>
      </c>
    </row>
    <row r="13" spans="1:37" x14ac:dyDescent="0.3">
      <c r="A13" s="25"/>
      <c r="B13" s="4"/>
      <c r="C13" s="81" t="s">
        <v>148</v>
      </c>
      <c r="D13" s="81" t="s">
        <v>146</v>
      </c>
      <c r="E13" s="100" t="s">
        <v>190</v>
      </c>
      <c r="F13" s="15"/>
      <c r="G13" s="38"/>
      <c r="H13" s="38"/>
      <c r="I13" s="38"/>
      <c r="J13" s="286"/>
      <c r="K13" s="287"/>
      <c r="L13" s="50" t="str">
        <f>IF(OR(H13="",I13=""),"No","Yes")</f>
        <v>No</v>
      </c>
      <c r="M13" s="85" t="s">
        <v>101</v>
      </c>
      <c r="N13" s="45">
        <f>IF(M13="Point Estimate",G13,IF(M13="Lower Limit",H13,I13))*F13</f>
        <v>0</v>
      </c>
      <c r="Z13" s="81" t="s">
        <v>103</v>
      </c>
      <c r="AD13" s="59">
        <f>$N13</f>
        <v>0</v>
      </c>
      <c r="AE13" s="59">
        <f t="shared" si="2"/>
        <v>0</v>
      </c>
      <c r="AF13" s="59">
        <f t="shared" si="2"/>
        <v>0</v>
      </c>
      <c r="AG13" s="59">
        <f t="shared" si="2"/>
        <v>0</v>
      </c>
      <c r="AH13" s="59">
        <f t="shared" si="2"/>
        <v>0</v>
      </c>
      <c r="AI13" s="59">
        <f t="shared" si="3"/>
        <v>0</v>
      </c>
    </row>
    <row r="14" spans="1:37" s="33" customFormat="1" ht="18.75" customHeight="1" x14ac:dyDescent="0.3">
      <c r="A14" s="32"/>
      <c r="B14" s="99" t="s">
        <v>152</v>
      </c>
      <c r="E14" s="9"/>
      <c r="G14" s="34"/>
      <c r="H14" s="34"/>
      <c r="I14" s="34"/>
      <c r="J14" s="34"/>
      <c r="L14"/>
      <c r="M14"/>
      <c r="N14" s="35"/>
      <c r="Z14" s="81" t="s">
        <v>102</v>
      </c>
    </row>
    <row r="15" spans="1:37" x14ac:dyDescent="0.3">
      <c r="A15" s="25"/>
      <c r="B15" s="4"/>
      <c r="C15" s="81" t="s">
        <v>150</v>
      </c>
      <c r="D15" s="81" t="s">
        <v>152</v>
      </c>
      <c r="E15" s="100" t="s">
        <v>190</v>
      </c>
      <c r="F15" s="15"/>
      <c r="G15" s="38"/>
      <c r="H15" s="38"/>
      <c r="I15" s="38"/>
      <c r="J15" s="286"/>
      <c r="K15" s="287"/>
      <c r="L15" s="50" t="str">
        <f>IF(OR(H15="",I15=""),"No","Yes")</f>
        <v>No</v>
      </c>
      <c r="M15" s="85" t="s">
        <v>101</v>
      </c>
      <c r="N15" s="45">
        <f>IF(M15="Point Estimate",G15,IF(M15="Lower Limit",H15,I15))*F15</f>
        <v>0</v>
      </c>
      <c r="AD15" s="59">
        <f>$N15</f>
        <v>0</v>
      </c>
      <c r="AE15" s="59">
        <f t="shared" si="2"/>
        <v>0</v>
      </c>
      <c r="AF15" s="59">
        <f t="shared" si="2"/>
        <v>0</v>
      </c>
      <c r="AG15" s="59">
        <f t="shared" si="2"/>
        <v>0</v>
      </c>
      <c r="AH15" s="59">
        <f t="shared" si="2"/>
        <v>0</v>
      </c>
      <c r="AI15" s="59">
        <f t="shared" ref="AI15:AI17" si="4">SUM(AD15:AH15)</f>
        <v>0</v>
      </c>
    </row>
    <row r="16" spans="1:37" x14ac:dyDescent="0.3">
      <c r="A16" s="25"/>
      <c r="B16" s="4"/>
      <c r="C16" s="81" t="s">
        <v>153</v>
      </c>
      <c r="D16" s="81" t="s">
        <v>152</v>
      </c>
      <c r="E16" s="100" t="s">
        <v>190</v>
      </c>
      <c r="F16" s="15"/>
      <c r="G16" s="38"/>
      <c r="H16" s="38"/>
      <c r="I16" s="38"/>
      <c r="J16" s="286"/>
      <c r="K16" s="287"/>
      <c r="L16" s="50" t="str">
        <f>IF(OR(H16="",I16=""),"No","Yes")</f>
        <v>No</v>
      </c>
      <c r="M16" s="85" t="s">
        <v>101</v>
      </c>
      <c r="N16" s="45">
        <f>IF(M16="Point Estimate",G16,IF(M16="Lower Limit",H16,I16))*F16</f>
        <v>0</v>
      </c>
      <c r="Z16" s="81" t="s">
        <v>129</v>
      </c>
      <c r="AD16" s="59">
        <f>$N16</f>
        <v>0</v>
      </c>
      <c r="AE16" s="59">
        <f t="shared" si="2"/>
        <v>0</v>
      </c>
      <c r="AF16" s="59">
        <f t="shared" si="2"/>
        <v>0</v>
      </c>
      <c r="AG16" s="59">
        <f t="shared" si="2"/>
        <v>0</v>
      </c>
      <c r="AH16" s="59">
        <f t="shared" si="2"/>
        <v>0</v>
      </c>
      <c r="AI16" s="59">
        <f t="shared" si="4"/>
        <v>0</v>
      </c>
    </row>
    <row r="17" spans="1:35" x14ac:dyDescent="0.3">
      <c r="A17" s="25"/>
      <c r="B17" s="4"/>
      <c r="C17" s="81" t="s">
        <v>151</v>
      </c>
      <c r="D17" s="81" t="s">
        <v>152</v>
      </c>
      <c r="E17" s="100" t="s">
        <v>190</v>
      </c>
      <c r="F17" s="15"/>
      <c r="G17" s="38"/>
      <c r="H17" s="38"/>
      <c r="I17" s="38"/>
      <c r="J17" s="286"/>
      <c r="K17" s="287"/>
      <c r="L17" s="50" t="str">
        <f>IF(OR(H17="",I17=""),"No","Yes")</f>
        <v>No</v>
      </c>
      <c r="M17" s="85" t="s">
        <v>101</v>
      </c>
      <c r="N17" s="45">
        <f>IF(M17="Point Estimate",G17,IF(M17="Lower Limit",H17,I17))*F17</f>
        <v>0</v>
      </c>
      <c r="Z17" s="81" t="s">
        <v>130</v>
      </c>
      <c r="AB17" t="b">
        <v>0</v>
      </c>
      <c r="AD17" s="59">
        <f>IF($AB$17=TRUE,$N17,O20)</f>
        <v>0</v>
      </c>
      <c r="AE17" s="59">
        <f t="shared" ref="AE17:AH17" si="5">IF($AB$17=TRUE,$N17,P20)</f>
        <v>0</v>
      </c>
      <c r="AF17" s="59">
        <f t="shared" si="5"/>
        <v>0</v>
      </c>
      <c r="AG17" s="59">
        <f t="shared" si="5"/>
        <v>0</v>
      </c>
      <c r="AH17" s="59">
        <f t="shared" si="5"/>
        <v>0</v>
      </c>
      <c r="AI17" s="59">
        <f t="shared" si="4"/>
        <v>0</v>
      </c>
    </row>
    <row r="18" spans="1:35" ht="6" customHeight="1" x14ac:dyDescent="0.3">
      <c r="A18" s="25"/>
      <c r="B18" s="4"/>
      <c r="E18" s="9"/>
      <c r="G18" s="9"/>
      <c r="H18" s="9"/>
      <c r="I18" s="9"/>
      <c r="J18" s="9"/>
      <c r="K18" s="9"/>
      <c r="L18" s="9"/>
      <c r="M18" s="9"/>
      <c r="N18" s="58"/>
      <c r="Z18" s="81" t="s">
        <v>131</v>
      </c>
    </row>
    <row r="19" spans="1:35" ht="16.350000000000001" customHeight="1" x14ac:dyDescent="0.3">
      <c r="A19" s="25"/>
      <c r="B19" s="4"/>
      <c r="C19" s="56"/>
      <c r="D19" s="56"/>
      <c r="E19" s="9"/>
      <c r="F19" s="197">
        <f ca="1">P19</f>
        <v>2024</v>
      </c>
      <c r="G19" s="197">
        <f ca="1">Q19</f>
        <v>2025</v>
      </c>
      <c r="H19" s="197">
        <f ca="1">R19</f>
        <v>2026</v>
      </c>
      <c r="I19" s="197">
        <f ca="1">S19</f>
        <v>2027</v>
      </c>
      <c r="J19" s="14"/>
      <c r="K19" s="9"/>
      <c r="L19" s="9"/>
      <c r="M19" s="9"/>
      <c r="N19" s="57"/>
      <c r="O19">
        <f ca="1">'Population Estimate'!H6</f>
        <v>2023</v>
      </c>
      <c r="P19">
        <f ca="1">O19+1</f>
        <v>2024</v>
      </c>
      <c r="Q19">
        <f t="shared" ref="Q19:S19" ca="1" si="6">P19+1</f>
        <v>2025</v>
      </c>
      <c r="R19">
        <f t="shared" ca="1" si="6"/>
        <v>2026</v>
      </c>
      <c r="S19">
        <f t="shared" ca="1" si="6"/>
        <v>2027</v>
      </c>
      <c r="Z19" s="81" t="s">
        <v>186</v>
      </c>
    </row>
    <row r="20" spans="1:35" x14ac:dyDescent="0.3">
      <c r="A20" s="25"/>
      <c r="B20" s="4"/>
      <c r="C20" s="101" t="s">
        <v>181</v>
      </c>
      <c r="D20" s="56"/>
      <c r="E20" s="9"/>
      <c r="F20" s="199"/>
      <c r="G20" s="70"/>
      <c r="H20" s="70"/>
      <c r="I20" s="70"/>
      <c r="J20" s="9"/>
      <c r="K20" s="9"/>
      <c r="L20" s="9"/>
      <c r="M20" s="9"/>
      <c r="N20" s="57"/>
      <c r="O20" s="37">
        <f>IF(M17="Point Estimate",G17,IF(M17="Lower Limit",H17,I17))*F17</f>
        <v>0</v>
      </c>
      <c r="P20" s="37">
        <f>IF($M$17="Point Estimate",$G$17,IF($M$17="Lower Limit",$H$17,$I$17))*F20</f>
        <v>0</v>
      </c>
      <c r="Q20" s="37">
        <f>IF($M$17="Point Estimate",$G$17,IF($M$17="Lower Limit",$H$17,$I$17))*G20</f>
        <v>0</v>
      </c>
      <c r="R20" s="37">
        <f>IF($M$17="Point Estimate",$G$17,IF($M$17="Lower Limit",$H$17,$I$17))*H20</f>
        <v>0</v>
      </c>
      <c r="S20" s="37">
        <f>IF($M$17="Point Estimate",$G$17,IF($M$17="Lower Limit",$H$17,$I$17))*I20</f>
        <v>0</v>
      </c>
      <c r="Z20" s="81" t="s">
        <v>187</v>
      </c>
    </row>
    <row r="21" spans="1:35" x14ac:dyDescent="0.3">
      <c r="A21" s="25"/>
      <c r="B21" s="4"/>
      <c r="E21" s="9"/>
      <c r="G21" s="9"/>
      <c r="H21" s="9"/>
      <c r="I21" s="9"/>
      <c r="J21" s="9"/>
      <c r="K21" s="9"/>
      <c r="L21" s="9"/>
      <c r="M21" s="9"/>
      <c r="N21" s="57"/>
      <c r="Z21" s="81" t="s">
        <v>188</v>
      </c>
    </row>
    <row r="22" spans="1:35" x14ac:dyDescent="0.3">
      <c r="A22" s="25"/>
      <c r="B22" s="4"/>
      <c r="C22" s="81" t="s">
        <v>213</v>
      </c>
      <c r="D22" s="81" t="s">
        <v>152</v>
      </c>
      <c r="E22" s="100" t="s">
        <v>190</v>
      </c>
      <c r="F22" s="118"/>
      <c r="G22" s="38"/>
      <c r="H22" s="38"/>
      <c r="I22" s="38"/>
      <c r="J22" s="286"/>
      <c r="K22" s="287"/>
      <c r="L22" s="50" t="str">
        <f>IF(OR(H22="",I22=""),"No","Yes")</f>
        <v>No</v>
      </c>
      <c r="M22" s="85" t="s">
        <v>101</v>
      </c>
      <c r="N22" s="45">
        <f>IF(M22="Point Estimate",G22,IF(M22="Lower Limit",H22,I22))*F22</f>
        <v>0</v>
      </c>
      <c r="Z22" s="81" t="s">
        <v>189</v>
      </c>
      <c r="AB22" t="b">
        <v>0</v>
      </c>
      <c r="AD22" s="59">
        <f>IF($AB$22=TRUE,$N22,O25)</f>
        <v>0</v>
      </c>
      <c r="AE22" s="59">
        <f t="shared" ref="AE22:AH22" si="7">IF($AB$22=TRUE,$N22,P25)</f>
        <v>0</v>
      </c>
      <c r="AF22" s="59">
        <f t="shared" si="7"/>
        <v>0</v>
      </c>
      <c r="AG22" s="59">
        <f t="shared" si="7"/>
        <v>0</v>
      </c>
      <c r="AH22" s="59">
        <f t="shared" si="7"/>
        <v>0</v>
      </c>
      <c r="AI22" s="59">
        <f t="shared" ref="AI22" si="8">SUM(AD22:AH22)</f>
        <v>0</v>
      </c>
    </row>
    <row r="23" spans="1:35" ht="6" customHeight="1" x14ac:dyDescent="0.3">
      <c r="A23" s="25"/>
      <c r="B23" s="4"/>
      <c r="E23" s="9"/>
      <c r="G23" s="9"/>
      <c r="H23" s="9"/>
      <c r="I23" s="9"/>
      <c r="J23" s="9"/>
      <c r="K23" s="9"/>
      <c r="L23" s="9"/>
      <c r="M23" s="9"/>
      <c r="N23" s="58"/>
      <c r="Z23" s="81" t="s">
        <v>190</v>
      </c>
    </row>
    <row r="24" spans="1:35" ht="16.350000000000001" customHeight="1" x14ac:dyDescent="0.3">
      <c r="A24" s="25"/>
      <c r="B24" s="4"/>
      <c r="C24" s="56"/>
      <c r="D24" s="56"/>
      <c r="E24" s="9"/>
      <c r="F24" s="197">
        <f ca="1">P24</f>
        <v>2024</v>
      </c>
      <c r="G24" s="197">
        <f ca="1">Q24</f>
        <v>2025</v>
      </c>
      <c r="H24" s="197">
        <f ca="1">R24</f>
        <v>2026</v>
      </c>
      <c r="I24" s="197">
        <f ca="1">S24</f>
        <v>2027</v>
      </c>
      <c r="J24" s="14"/>
      <c r="K24" s="9"/>
      <c r="L24" s="9"/>
      <c r="M24" s="9"/>
      <c r="N24" s="57"/>
      <c r="O24">
        <f ca="1">'Population Estimate'!H6</f>
        <v>2023</v>
      </c>
      <c r="P24">
        <f ca="1">O24+1</f>
        <v>2024</v>
      </c>
      <c r="Q24">
        <f t="shared" ref="Q24" ca="1" si="9">P24+1</f>
        <v>2025</v>
      </c>
      <c r="R24">
        <f t="shared" ref="R24" ca="1" si="10">Q24+1</f>
        <v>2026</v>
      </c>
      <c r="S24">
        <f t="shared" ref="S24" ca="1" si="11">R24+1</f>
        <v>2027</v>
      </c>
    </row>
    <row r="25" spans="1:35" x14ac:dyDescent="0.3">
      <c r="A25" s="25"/>
      <c r="B25" s="4"/>
      <c r="C25" s="101" t="s">
        <v>181</v>
      </c>
      <c r="D25" s="56"/>
      <c r="E25" s="9"/>
      <c r="F25" s="199"/>
      <c r="G25" s="70"/>
      <c r="H25" s="70"/>
      <c r="I25" s="70"/>
      <c r="J25" s="9"/>
      <c r="K25" s="9"/>
      <c r="L25" s="9"/>
      <c r="M25" s="9"/>
      <c r="N25" s="57"/>
      <c r="O25" s="37">
        <f>IF(M22="Point Estimate",G22,IF(M22="Lower Limit",H22,I22))*F22</f>
        <v>0</v>
      </c>
      <c r="P25" s="37">
        <f>IF($M$17="Point Estimate",$G$22,IF($M$17="Lower Limit",$H$22,$I$22))*F25</f>
        <v>0</v>
      </c>
      <c r="Q25" s="37">
        <f>IF($M$17="Point Estimate",$G$22,IF($M$17="Lower Limit",$H$22,$I$22))*G25</f>
        <v>0</v>
      </c>
      <c r="R25" s="37">
        <f>IF($M$17="Point Estimate",$G$22,IF($M$17="Lower Limit",$H$22,$I$22))*H25</f>
        <v>0</v>
      </c>
      <c r="S25" s="37">
        <f>IF($M$17="Point Estimate",$G$22,IF($M$17="Lower Limit",$H$22,$I$22))*I25</f>
        <v>0</v>
      </c>
      <c r="Z25" s="81" t="s">
        <v>144</v>
      </c>
    </row>
    <row r="26" spans="1:35" x14ac:dyDescent="0.3">
      <c r="A26" s="25"/>
      <c r="B26" s="4"/>
      <c r="E26" s="9"/>
      <c r="G26" s="9"/>
      <c r="H26" s="9"/>
      <c r="I26" s="9"/>
      <c r="J26" s="9"/>
      <c r="K26" s="9"/>
      <c r="L26" s="9"/>
      <c r="M26" s="9"/>
      <c r="N26" s="57"/>
      <c r="Z26" s="81" t="s">
        <v>146</v>
      </c>
    </row>
    <row r="27" spans="1:35" x14ac:dyDescent="0.3">
      <c r="A27" s="25"/>
      <c r="B27" s="4"/>
      <c r="C27" s="81" t="s">
        <v>177</v>
      </c>
      <c r="D27" s="81" t="s">
        <v>152</v>
      </c>
      <c r="E27" s="100" t="s">
        <v>190</v>
      </c>
      <c r="F27" s="15"/>
      <c r="G27" s="38"/>
      <c r="H27" s="38"/>
      <c r="I27" s="38"/>
      <c r="J27" s="286"/>
      <c r="K27" s="287"/>
      <c r="L27" s="50" t="str">
        <f>IF(OR(H27="",I27=""),"No","Yes")</f>
        <v>No</v>
      </c>
      <c r="M27" s="85" t="s">
        <v>101</v>
      </c>
      <c r="N27" s="45">
        <f>IF(M27="Point Estimate",G27,IF(M27="Lower Limit",H27,I27))*F27</f>
        <v>0</v>
      </c>
      <c r="Z27" s="81" t="s">
        <v>152</v>
      </c>
      <c r="AD27" s="59">
        <f>$N27</f>
        <v>0</v>
      </c>
      <c r="AE27" s="59">
        <f t="shared" ref="AE27:AH31" si="12">$N27</f>
        <v>0</v>
      </c>
      <c r="AF27" s="59">
        <f t="shared" si="12"/>
        <v>0</v>
      </c>
      <c r="AG27" s="59">
        <f t="shared" si="12"/>
        <v>0</v>
      </c>
      <c r="AH27" s="59">
        <f t="shared" si="12"/>
        <v>0</v>
      </c>
      <c r="AI27" s="59">
        <f t="shared" ref="AI27:AI31" si="13">SUM(AD27:AH27)</f>
        <v>0</v>
      </c>
    </row>
    <row r="28" spans="1:35" x14ac:dyDescent="0.3">
      <c r="A28" s="25"/>
      <c r="B28" s="4"/>
      <c r="C28" s="81" t="s">
        <v>178</v>
      </c>
      <c r="D28" s="81" t="s">
        <v>152</v>
      </c>
      <c r="E28" s="100" t="s">
        <v>190</v>
      </c>
      <c r="F28" s="15"/>
      <c r="G28" s="38"/>
      <c r="H28" s="38"/>
      <c r="I28" s="38"/>
      <c r="J28" s="286"/>
      <c r="K28" s="287"/>
      <c r="L28" s="50" t="str">
        <f>IF(OR(H28="",I28=""),"No","Yes")</f>
        <v>No</v>
      </c>
      <c r="M28" s="85" t="s">
        <v>101</v>
      </c>
      <c r="N28" s="45">
        <f>IF(M28="Point Estimate",G28,IF(M28="Lower Limit",H28,I28))*F28</f>
        <v>0</v>
      </c>
      <c r="Z28" s="81" t="s">
        <v>154</v>
      </c>
      <c r="AD28" s="59">
        <f>$N28</f>
        <v>0</v>
      </c>
      <c r="AE28" s="59">
        <f t="shared" si="12"/>
        <v>0</v>
      </c>
      <c r="AF28" s="59">
        <f t="shared" si="12"/>
        <v>0</v>
      </c>
      <c r="AG28" s="59">
        <f t="shared" si="12"/>
        <v>0</v>
      </c>
      <c r="AH28" s="59">
        <f t="shared" si="12"/>
        <v>0</v>
      </c>
      <c r="AI28" s="59">
        <f t="shared" si="13"/>
        <v>0</v>
      </c>
    </row>
    <row r="29" spans="1:35" x14ac:dyDescent="0.3">
      <c r="A29" s="25"/>
      <c r="B29" s="4"/>
      <c r="C29" s="119" t="s">
        <v>179</v>
      </c>
      <c r="D29" s="81" t="s">
        <v>152</v>
      </c>
      <c r="E29" s="100" t="s">
        <v>190</v>
      </c>
      <c r="F29" s="15"/>
      <c r="G29" s="38"/>
      <c r="H29" s="38"/>
      <c r="I29" s="38"/>
      <c r="J29" s="286"/>
      <c r="K29" s="287"/>
      <c r="L29" s="50" t="str">
        <f>IF(OR(H29="",I29=""),"No","Yes")</f>
        <v>No</v>
      </c>
      <c r="M29" s="85" t="s">
        <v>101</v>
      </c>
      <c r="N29" s="45">
        <f>IF(M29="Point Estimate",G29,IF(M29="Lower Limit",H29,I29))*F29</f>
        <v>0</v>
      </c>
      <c r="AD29" s="59">
        <f>$N29</f>
        <v>0</v>
      </c>
      <c r="AE29" s="59">
        <f t="shared" si="12"/>
        <v>0</v>
      </c>
      <c r="AF29" s="59">
        <f t="shared" si="12"/>
        <v>0</v>
      </c>
      <c r="AG29" s="59">
        <f t="shared" si="12"/>
        <v>0</v>
      </c>
      <c r="AH29" s="59">
        <f t="shared" si="12"/>
        <v>0</v>
      </c>
      <c r="AI29" s="59">
        <f t="shared" si="13"/>
        <v>0</v>
      </c>
    </row>
    <row r="30" spans="1:35" x14ac:dyDescent="0.3">
      <c r="A30" s="25"/>
      <c r="B30" s="4"/>
      <c r="C30" s="81" t="s">
        <v>180</v>
      </c>
      <c r="D30" s="81" t="s">
        <v>152</v>
      </c>
      <c r="E30" s="100" t="s">
        <v>190</v>
      </c>
      <c r="F30" s="15"/>
      <c r="G30" s="38"/>
      <c r="H30" s="38"/>
      <c r="I30" s="38"/>
      <c r="J30" s="286"/>
      <c r="K30" s="287"/>
      <c r="L30" s="50" t="str">
        <f>IF(OR(H30="",I30=""),"No","Yes")</f>
        <v>No</v>
      </c>
      <c r="M30" s="85" t="s">
        <v>101</v>
      </c>
      <c r="N30" s="45">
        <f>IF(M30="Point Estimate",G30,IF(M30="Lower Limit",H30,I30))*F30</f>
        <v>0</v>
      </c>
      <c r="AD30" s="59">
        <f>$N30</f>
        <v>0</v>
      </c>
      <c r="AE30" s="59">
        <f t="shared" si="12"/>
        <v>0</v>
      </c>
      <c r="AF30" s="59">
        <f t="shared" si="12"/>
        <v>0</v>
      </c>
      <c r="AG30" s="59">
        <f t="shared" si="12"/>
        <v>0</v>
      </c>
      <c r="AH30" s="59">
        <f t="shared" si="12"/>
        <v>0</v>
      </c>
      <c r="AI30" s="59">
        <f t="shared" si="13"/>
        <v>0</v>
      </c>
    </row>
    <row r="31" spans="1:35" x14ac:dyDescent="0.3">
      <c r="A31" s="25"/>
      <c r="B31" s="4"/>
      <c r="C31" s="81" t="s">
        <v>182</v>
      </c>
      <c r="D31" s="81" t="s">
        <v>152</v>
      </c>
      <c r="E31" s="100" t="s">
        <v>130</v>
      </c>
      <c r="F31" s="112"/>
      <c r="G31" s="39"/>
      <c r="H31" s="38"/>
      <c r="I31" s="38"/>
      <c r="J31" s="286"/>
      <c r="K31" s="287"/>
      <c r="L31" s="50" t="str">
        <f>IF(OR(H31="",I31=""),"No","Yes")</f>
        <v>No</v>
      </c>
      <c r="M31" s="85" t="s">
        <v>101</v>
      </c>
      <c r="N31" s="45">
        <f>IF(M31="Point Estimate",G31,IF(M31="Lower Limit",H31,I31))*F31</f>
        <v>0</v>
      </c>
      <c r="AD31" s="59">
        <f>$N31</f>
        <v>0</v>
      </c>
      <c r="AE31" s="59">
        <f t="shared" si="12"/>
        <v>0</v>
      </c>
      <c r="AF31" s="59">
        <f t="shared" si="12"/>
        <v>0</v>
      </c>
      <c r="AG31" s="59">
        <f t="shared" si="12"/>
        <v>0</v>
      </c>
      <c r="AH31" s="59">
        <f t="shared" si="12"/>
        <v>0</v>
      </c>
      <c r="AI31" s="59">
        <f t="shared" si="13"/>
        <v>0</v>
      </c>
    </row>
    <row r="32" spans="1:35" x14ac:dyDescent="0.3">
      <c r="A32" s="25"/>
      <c r="B32" s="99" t="s">
        <v>154</v>
      </c>
      <c r="C32" s="33"/>
      <c r="D32" s="33"/>
      <c r="E32" s="9"/>
      <c r="F32" s="33"/>
      <c r="G32" s="34"/>
      <c r="H32" s="34"/>
      <c r="I32" s="34"/>
      <c r="J32" s="34"/>
      <c r="K32" s="33"/>
      <c r="N32" s="35"/>
    </row>
    <row r="33" spans="1:35" x14ac:dyDescent="0.3">
      <c r="A33" s="25"/>
      <c r="B33" s="4"/>
      <c r="C33" s="46"/>
      <c r="D33" s="60"/>
      <c r="E33" s="15"/>
      <c r="F33" s="15"/>
      <c r="G33" s="38"/>
      <c r="H33" s="38"/>
      <c r="I33" s="38"/>
      <c r="J33" s="286"/>
      <c r="K33" s="287"/>
      <c r="L33" s="50" t="str">
        <f t="shared" ref="L33:L42" si="14">IF(OR(H33="",I33=""),"No","Yes")</f>
        <v>No</v>
      </c>
      <c r="M33" s="85" t="s">
        <v>101</v>
      </c>
      <c r="N33" s="45">
        <f t="shared" ref="N33:N42" si="15">IF(M33="Point Estimate",G33,IF(M33="Lower Limit",H33,I33))*F33</f>
        <v>0</v>
      </c>
      <c r="AD33" s="59">
        <f t="shared" ref="AD33:AD42" si="16">$N33</f>
        <v>0</v>
      </c>
      <c r="AE33" s="59">
        <f t="shared" ref="AE33:AH42" si="17">$N33</f>
        <v>0</v>
      </c>
      <c r="AF33" s="59">
        <f t="shared" si="17"/>
        <v>0</v>
      </c>
      <c r="AG33" s="59">
        <f t="shared" si="17"/>
        <v>0</v>
      </c>
      <c r="AH33" s="59">
        <f t="shared" si="17"/>
        <v>0</v>
      </c>
      <c r="AI33" s="59">
        <f t="shared" ref="AI33:AI42" si="18">SUM(AD33:AH33)</f>
        <v>0</v>
      </c>
    </row>
    <row r="34" spans="1:35" x14ac:dyDescent="0.3">
      <c r="A34" s="25"/>
      <c r="B34" s="4"/>
      <c r="C34" s="46"/>
      <c r="D34" s="60"/>
      <c r="E34" s="15"/>
      <c r="F34" s="15"/>
      <c r="G34" s="38"/>
      <c r="H34" s="38"/>
      <c r="I34" s="38"/>
      <c r="J34" s="286"/>
      <c r="K34" s="287"/>
      <c r="L34" s="50" t="str">
        <f t="shared" si="14"/>
        <v>No</v>
      </c>
      <c r="M34" s="85" t="s">
        <v>101</v>
      </c>
      <c r="N34" s="45">
        <f t="shared" si="15"/>
        <v>0</v>
      </c>
      <c r="AD34" s="59">
        <f t="shared" si="16"/>
        <v>0</v>
      </c>
      <c r="AE34" s="59">
        <f t="shared" si="17"/>
        <v>0</v>
      </c>
      <c r="AF34" s="59">
        <f t="shared" si="17"/>
        <v>0</v>
      </c>
      <c r="AG34" s="59">
        <f t="shared" si="17"/>
        <v>0</v>
      </c>
      <c r="AH34" s="59">
        <f t="shared" si="17"/>
        <v>0</v>
      </c>
      <c r="AI34" s="59">
        <f t="shared" si="18"/>
        <v>0</v>
      </c>
    </row>
    <row r="35" spans="1:35" x14ac:dyDescent="0.3">
      <c r="A35" s="25"/>
      <c r="B35" s="4"/>
      <c r="C35" s="46"/>
      <c r="D35" s="60"/>
      <c r="E35" s="15"/>
      <c r="F35" s="15"/>
      <c r="G35" s="38"/>
      <c r="H35" s="38"/>
      <c r="I35" s="38"/>
      <c r="J35" s="286"/>
      <c r="K35" s="287"/>
      <c r="L35" s="50" t="str">
        <f t="shared" si="14"/>
        <v>No</v>
      </c>
      <c r="M35" s="85" t="s">
        <v>101</v>
      </c>
      <c r="N35" s="45">
        <f t="shared" si="15"/>
        <v>0</v>
      </c>
      <c r="AD35" s="59">
        <f t="shared" si="16"/>
        <v>0</v>
      </c>
      <c r="AE35" s="59">
        <f t="shared" si="17"/>
        <v>0</v>
      </c>
      <c r="AF35" s="59">
        <f t="shared" si="17"/>
        <v>0</v>
      </c>
      <c r="AG35" s="59">
        <f t="shared" si="17"/>
        <v>0</v>
      </c>
      <c r="AH35" s="59">
        <f t="shared" si="17"/>
        <v>0</v>
      </c>
      <c r="AI35" s="59">
        <f t="shared" si="18"/>
        <v>0</v>
      </c>
    </row>
    <row r="36" spans="1:35" x14ac:dyDescent="0.3">
      <c r="A36" s="25"/>
      <c r="B36" s="4"/>
      <c r="C36" s="46"/>
      <c r="D36" s="60"/>
      <c r="E36" s="15"/>
      <c r="F36" s="15"/>
      <c r="G36" s="38"/>
      <c r="H36" s="38"/>
      <c r="I36" s="38"/>
      <c r="J36" s="286"/>
      <c r="K36" s="287"/>
      <c r="L36" s="50" t="str">
        <f t="shared" si="14"/>
        <v>No</v>
      </c>
      <c r="M36" s="85" t="s">
        <v>101</v>
      </c>
      <c r="N36" s="45">
        <f t="shared" si="15"/>
        <v>0</v>
      </c>
      <c r="AD36" s="59">
        <f t="shared" si="16"/>
        <v>0</v>
      </c>
      <c r="AE36" s="59">
        <f t="shared" si="17"/>
        <v>0</v>
      </c>
      <c r="AF36" s="59">
        <f t="shared" si="17"/>
        <v>0</v>
      </c>
      <c r="AG36" s="59">
        <f t="shared" si="17"/>
        <v>0</v>
      </c>
      <c r="AH36" s="59">
        <f t="shared" si="17"/>
        <v>0</v>
      </c>
      <c r="AI36" s="59">
        <f t="shared" si="18"/>
        <v>0</v>
      </c>
    </row>
    <row r="37" spans="1:35" x14ac:dyDescent="0.3">
      <c r="A37" s="25"/>
      <c r="B37" s="4"/>
      <c r="C37" s="46"/>
      <c r="D37" s="60"/>
      <c r="E37" s="15"/>
      <c r="F37" s="15"/>
      <c r="G37" s="38"/>
      <c r="H37" s="38"/>
      <c r="I37" s="38"/>
      <c r="J37" s="286"/>
      <c r="K37" s="287"/>
      <c r="L37" s="50" t="str">
        <f t="shared" si="14"/>
        <v>No</v>
      </c>
      <c r="M37" s="85" t="s">
        <v>101</v>
      </c>
      <c r="N37" s="45">
        <f t="shared" si="15"/>
        <v>0</v>
      </c>
      <c r="AD37" s="59">
        <f t="shared" si="16"/>
        <v>0</v>
      </c>
      <c r="AE37" s="59">
        <f t="shared" si="17"/>
        <v>0</v>
      </c>
      <c r="AF37" s="59">
        <f t="shared" si="17"/>
        <v>0</v>
      </c>
      <c r="AG37" s="59">
        <f t="shared" si="17"/>
        <v>0</v>
      </c>
      <c r="AH37" s="59">
        <f t="shared" si="17"/>
        <v>0</v>
      </c>
      <c r="AI37" s="59">
        <f t="shared" si="18"/>
        <v>0</v>
      </c>
    </row>
    <row r="38" spans="1:35" x14ac:dyDescent="0.3">
      <c r="A38" s="25"/>
      <c r="B38" s="4"/>
      <c r="C38" s="46"/>
      <c r="D38" s="60"/>
      <c r="E38" s="15"/>
      <c r="F38" s="54"/>
      <c r="G38" s="55"/>
      <c r="H38" s="55"/>
      <c r="I38" s="55"/>
      <c r="J38" s="286"/>
      <c r="K38" s="287"/>
      <c r="L38" s="50" t="str">
        <f t="shared" si="14"/>
        <v>No</v>
      </c>
      <c r="M38" s="85" t="s">
        <v>101</v>
      </c>
      <c r="N38" s="45">
        <f t="shared" si="15"/>
        <v>0</v>
      </c>
      <c r="AD38" s="59">
        <f t="shared" si="16"/>
        <v>0</v>
      </c>
      <c r="AE38" s="59">
        <f t="shared" si="17"/>
        <v>0</v>
      </c>
      <c r="AF38" s="59">
        <f t="shared" si="17"/>
        <v>0</v>
      </c>
      <c r="AG38" s="59">
        <f t="shared" si="17"/>
        <v>0</v>
      </c>
      <c r="AH38" s="59">
        <f t="shared" si="17"/>
        <v>0</v>
      </c>
      <c r="AI38" s="59">
        <f t="shared" si="18"/>
        <v>0</v>
      </c>
    </row>
    <row r="39" spans="1:35" x14ac:dyDescent="0.3">
      <c r="A39" s="25"/>
      <c r="B39" s="4"/>
      <c r="C39" s="46"/>
      <c r="D39" s="60"/>
      <c r="E39" s="15"/>
      <c r="F39" s="54"/>
      <c r="G39" s="55"/>
      <c r="H39" s="55"/>
      <c r="I39" s="55"/>
      <c r="J39" s="286"/>
      <c r="K39" s="287"/>
      <c r="L39" s="50" t="str">
        <f t="shared" si="14"/>
        <v>No</v>
      </c>
      <c r="M39" s="85" t="s">
        <v>101</v>
      </c>
      <c r="N39" s="45">
        <f t="shared" si="15"/>
        <v>0</v>
      </c>
      <c r="AD39" s="59">
        <f t="shared" si="16"/>
        <v>0</v>
      </c>
      <c r="AE39" s="59">
        <f t="shared" si="17"/>
        <v>0</v>
      </c>
      <c r="AF39" s="59">
        <f t="shared" si="17"/>
        <v>0</v>
      </c>
      <c r="AG39" s="59">
        <f t="shared" si="17"/>
        <v>0</v>
      </c>
      <c r="AH39" s="59">
        <f t="shared" si="17"/>
        <v>0</v>
      </c>
      <c r="AI39" s="59">
        <f t="shared" si="18"/>
        <v>0</v>
      </c>
    </row>
    <row r="40" spans="1:35" x14ac:dyDescent="0.3">
      <c r="A40" s="25"/>
      <c r="B40" s="4"/>
      <c r="C40" s="46"/>
      <c r="D40" s="60"/>
      <c r="E40" s="15"/>
      <c r="F40" s="54"/>
      <c r="G40" s="55"/>
      <c r="H40" s="55"/>
      <c r="I40" s="55"/>
      <c r="J40" s="286"/>
      <c r="K40" s="287"/>
      <c r="L40" s="50" t="str">
        <f t="shared" si="14"/>
        <v>No</v>
      </c>
      <c r="M40" s="85" t="s">
        <v>101</v>
      </c>
      <c r="N40" s="45">
        <f t="shared" si="15"/>
        <v>0</v>
      </c>
      <c r="AD40" s="59">
        <f t="shared" si="16"/>
        <v>0</v>
      </c>
      <c r="AE40" s="59">
        <f t="shared" si="17"/>
        <v>0</v>
      </c>
      <c r="AF40" s="59">
        <f t="shared" si="17"/>
        <v>0</v>
      </c>
      <c r="AG40" s="59">
        <f t="shared" si="17"/>
        <v>0</v>
      </c>
      <c r="AH40" s="59">
        <f t="shared" si="17"/>
        <v>0</v>
      </c>
      <c r="AI40" s="59">
        <f t="shared" si="18"/>
        <v>0</v>
      </c>
    </row>
    <row r="41" spans="1:35" x14ac:dyDescent="0.3">
      <c r="A41" s="25"/>
      <c r="B41" s="4"/>
      <c r="C41" s="46"/>
      <c r="D41" s="60"/>
      <c r="E41" s="15"/>
      <c r="F41" s="54"/>
      <c r="G41" s="55"/>
      <c r="H41" s="55"/>
      <c r="I41" s="55"/>
      <c r="J41" s="286"/>
      <c r="K41" s="287"/>
      <c r="L41" s="50" t="str">
        <f t="shared" si="14"/>
        <v>No</v>
      </c>
      <c r="M41" s="85" t="s">
        <v>101</v>
      </c>
      <c r="N41" s="45">
        <f t="shared" si="15"/>
        <v>0</v>
      </c>
      <c r="AD41" s="59">
        <f t="shared" si="16"/>
        <v>0</v>
      </c>
      <c r="AE41" s="59">
        <f t="shared" si="17"/>
        <v>0</v>
      </c>
      <c r="AF41" s="59">
        <f t="shared" si="17"/>
        <v>0</v>
      </c>
      <c r="AG41" s="59">
        <f t="shared" si="17"/>
        <v>0</v>
      </c>
      <c r="AH41" s="59">
        <f t="shared" si="17"/>
        <v>0</v>
      </c>
      <c r="AI41" s="59">
        <f t="shared" si="18"/>
        <v>0</v>
      </c>
    </row>
    <row r="42" spans="1:35" x14ac:dyDescent="0.3">
      <c r="A42" s="25"/>
      <c r="B42" s="6"/>
      <c r="C42" s="30"/>
      <c r="D42" s="61"/>
      <c r="E42" s="29"/>
      <c r="F42" s="29"/>
      <c r="G42" s="39"/>
      <c r="H42" s="39"/>
      <c r="I42" s="39"/>
      <c r="J42" s="288"/>
      <c r="K42" s="289"/>
      <c r="L42" s="86" t="str">
        <f t="shared" si="14"/>
        <v>No</v>
      </c>
      <c r="M42" s="107" t="s">
        <v>101</v>
      </c>
      <c r="N42" s="108">
        <f t="shared" si="15"/>
        <v>0</v>
      </c>
      <c r="AD42" s="59">
        <f t="shared" si="16"/>
        <v>0</v>
      </c>
      <c r="AE42" s="59">
        <f t="shared" si="17"/>
        <v>0</v>
      </c>
      <c r="AF42" s="59">
        <f t="shared" si="17"/>
        <v>0</v>
      </c>
      <c r="AG42" s="59">
        <f t="shared" si="17"/>
        <v>0</v>
      </c>
      <c r="AH42" s="59">
        <f t="shared" si="17"/>
        <v>0</v>
      </c>
      <c r="AI42" s="59">
        <f t="shared" si="18"/>
        <v>0</v>
      </c>
    </row>
    <row r="43" spans="1:35" x14ac:dyDescent="0.3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M43" s="25"/>
    </row>
    <row r="44" spans="1:35" x14ac:dyDescent="0.3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M44" s="25"/>
    </row>
    <row r="45" spans="1:35" x14ac:dyDescent="0.3">
      <c r="A45" s="25"/>
      <c r="B45" s="25"/>
      <c r="C45" s="25"/>
      <c r="D45" s="25"/>
      <c r="E45" s="290" t="s">
        <v>174</v>
      </c>
      <c r="F45" s="291"/>
      <c r="G45" s="291"/>
      <c r="H45" s="291"/>
      <c r="I45" s="291"/>
      <c r="J45" s="291"/>
      <c r="K45" s="25"/>
      <c r="M45" s="25"/>
    </row>
    <row r="46" spans="1:35" x14ac:dyDescent="0.3">
      <c r="A46" s="25"/>
      <c r="B46" s="25"/>
      <c r="F46" s="9">
        <f>Parameters!$H$4</f>
        <v>2023</v>
      </c>
      <c r="G46" s="9">
        <f>F46+1</f>
        <v>2024</v>
      </c>
      <c r="H46" s="9">
        <f t="shared" ref="H46:J46" si="19">G46+1</f>
        <v>2025</v>
      </c>
      <c r="I46" s="9">
        <f t="shared" si="19"/>
        <v>2026</v>
      </c>
      <c r="J46" s="9">
        <f t="shared" si="19"/>
        <v>2027</v>
      </c>
      <c r="K46" s="25"/>
      <c r="AD46" s="59"/>
    </row>
    <row r="47" spans="1:35" x14ac:dyDescent="0.3">
      <c r="A47" s="25"/>
      <c r="B47" s="25"/>
      <c r="E47" s="102" t="s">
        <v>129</v>
      </c>
      <c r="F47" s="37">
        <f>SUMIF($E$5:$E$42,"*MSM*",AD$5:AD$42)</f>
        <v>0</v>
      </c>
      <c r="G47" s="37">
        <f>SUMIF($E$5:$E$42,"*MSM*",AE$5:AE$42)</f>
        <v>0</v>
      </c>
      <c r="H47" s="37">
        <f>SUMIF($E$5:$E$42,"*MSM*",AF$5:AF$42)</f>
        <v>0</v>
      </c>
      <c r="I47" s="37">
        <f>SUMIF($E$5:$E$42,"*MSM*",AG$5:AG$42)</f>
        <v>0</v>
      </c>
      <c r="J47" s="37">
        <f>SUMIF($E$5:$E$42,"*MSM*",AH$5:AH$42)</f>
        <v>0</v>
      </c>
      <c r="K47" s="25"/>
      <c r="AD47" s="59"/>
    </row>
    <row r="48" spans="1:35" x14ac:dyDescent="0.3">
      <c r="A48" s="25"/>
      <c r="E48" s="102" t="s">
        <v>130</v>
      </c>
      <c r="F48" s="37">
        <f>SUMIF($E$5:$E$42,"*FSW*",AD$5:AD$42)</f>
        <v>0</v>
      </c>
      <c r="G48" s="37">
        <f>SUMIF($E$5:$E$42,"*FSW*",AE$5:AE$42)</f>
        <v>0</v>
      </c>
      <c r="H48" s="37">
        <f>SUMIF($E$5:$E$42,"*FSW*",AF$5:AF$42)</f>
        <v>0</v>
      </c>
      <c r="I48" s="37">
        <f>SUMIF($E$5:$E$42,"*FSW*",AG$5:AG$42)</f>
        <v>0</v>
      </c>
      <c r="J48" s="37">
        <f>SUMIF($E$5:$E$42,"*FSW*",AH$5:AH$42)</f>
        <v>0</v>
      </c>
      <c r="K48" s="25"/>
    </row>
    <row r="49" spans="5:14" x14ac:dyDescent="0.3">
      <c r="E49" s="102" t="s">
        <v>131</v>
      </c>
      <c r="F49" s="37">
        <f>SUMIF($E$5:$E$42,"*TGW*",AD$5:AD$42)</f>
        <v>0</v>
      </c>
      <c r="G49" s="37">
        <f>SUMIF($E$5:$E$42,"*TGW*",AE$5:AE$42)</f>
        <v>0</v>
      </c>
      <c r="H49" s="37">
        <f>SUMIF($E$5:$E$42,"*TGW*",AF$5:AF$42)</f>
        <v>0</v>
      </c>
      <c r="I49" s="37">
        <f>SUMIF($E$5:$E$42,"*TGW*",AG$5:AG$42)</f>
        <v>0</v>
      </c>
      <c r="J49" s="37">
        <f>SUMIF($E$5:$E$42,"*TGW*",AH$5:AH$42)</f>
        <v>0</v>
      </c>
    </row>
    <row r="50" spans="5:14" x14ac:dyDescent="0.3">
      <c r="M50" s="25"/>
      <c r="N50" s="25"/>
    </row>
    <row r="51" spans="5:14" x14ac:dyDescent="0.3">
      <c r="M51" s="25"/>
      <c r="N51" s="25"/>
    </row>
    <row r="52" spans="5:14" x14ac:dyDescent="0.3">
      <c r="M52" s="25"/>
      <c r="N52" s="25"/>
    </row>
    <row r="53" spans="5:14" x14ac:dyDescent="0.3">
      <c r="M53" s="25"/>
      <c r="N53" s="25"/>
    </row>
    <row r="54" spans="5:14" x14ac:dyDescent="0.3">
      <c r="F54" s="81" t="s">
        <v>129</v>
      </c>
      <c r="G54" s="81" t="s">
        <v>130</v>
      </c>
      <c r="H54" s="81" t="s">
        <v>131</v>
      </c>
      <c r="N54" s="25"/>
    </row>
    <row r="55" spans="5:14" x14ac:dyDescent="0.3">
      <c r="E55" s="102" t="s">
        <v>144</v>
      </c>
      <c r="F55" s="198">
        <f>IFERROR(SUMIFS($AI$5:$AI$42,$D$5:$D$42,"Medication",$E$5:$E$42,"*MSM*")/SUM($F$47:$J$47),0)</f>
        <v>0</v>
      </c>
      <c r="G55" s="198">
        <f>IFERROR(SUMIFS($AI$5:$AI$42,$D$5:$D$42,"Medication",$E$5:$E$42,"*FSW*")/SUM($F$48:$J$48),0)</f>
        <v>0</v>
      </c>
      <c r="H55" s="198">
        <f>IFERROR(SUMIFS($AI$5:$AI$42,$D$5:$D$42,"Medication",$E$5:$E$42,"*TGW*")/SUM($F$49:$J$49),0)</f>
        <v>0</v>
      </c>
    </row>
    <row r="56" spans="5:14" x14ac:dyDescent="0.3">
      <c r="E56" s="102" t="s">
        <v>146</v>
      </c>
      <c r="F56" s="198">
        <f>IFERROR(SUMIFS($AI$5:$AI$42,$D$5:$D$42,"Services",$E$5:$E$42,"*MSM*")/SUM($F$47:$J$47),0)</f>
        <v>0</v>
      </c>
      <c r="G56" s="198">
        <f>IFERROR(SUMIFS($AI$5:$AI$42,$D$5:$D$42,"Services",$E$5:$E$42,"*FSW*")/SUM($F$48:$J$48),0)</f>
        <v>0</v>
      </c>
      <c r="H56" s="198">
        <f>IFERROR(SUMIFS($AI$5:$AI$42,$D$5:$D$42,"Services",$E$5:$E$42,"*TGW*")/SUM($F$49:$J$49),0)</f>
        <v>0</v>
      </c>
    </row>
    <row r="57" spans="5:14" x14ac:dyDescent="0.3">
      <c r="E57" s="102" t="s">
        <v>152</v>
      </c>
      <c r="F57" s="198">
        <f>IFERROR(SUMIFS($AI$5:$AI$42,$D$5:$D$42,"Tests",$E$5:$E$42,"*MSM*")/SUM($F$47:$J$47),0)</f>
        <v>0</v>
      </c>
      <c r="G57" s="198">
        <f>IFERROR(SUMIFS($AI$5:$AI$42,$D$5:$D$42,"Tests",$E$5:$E$42,"*FSW*")/SUM($F$48:$J$48),0)</f>
        <v>0</v>
      </c>
      <c r="H57" s="198">
        <f>IFERROR(SUMIFS($AI$5:$AI$42,$D$5:$D$42,"Tests",$E$5:$E$42,"*TGW*")/SUM($F$49:$J$49),0)</f>
        <v>0</v>
      </c>
    </row>
    <row r="58" spans="5:14" x14ac:dyDescent="0.3">
      <c r="E58" s="102" t="s">
        <v>154</v>
      </c>
      <c r="F58" s="198">
        <f>IFERROR(SUMIFS($AI$5:$AI$42,$D$5:$D$42,"Others",$E$5:$E$42,"*MSM*")/SUM($F$47:$J$47),0)</f>
        <v>0</v>
      </c>
      <c r="G58" s="198">
        <f>IFERROR(SUMIFS($AI$5:$AI$42,$D$5:$D$42,"Others",$E$5:$E$42,"*FSW*")/SUM($F$48:$J$48),0)</f>
        <v>0</v>
      </c>
      <c r="H58" s="198">
        <f>IFERROR(SUMIFS($AI$5:$AI$42,$D$5:$D$42,"Others",$E$5:$E$42,"*TGW*")/SUM($F$49:$J$49),0)</f>
        <v>0</v>
      </c>
    </row>
    <row r="59" spans="5:14" x14ac:dyDescent="0.3">
      <c r="H59" t="s">
        <v>70</v>
      </c>
    </row>
  </sheetData>
  <mergeCells count="28">
    <mergeCell ref="J42:K42"/>
    <mergeCell ref="E45:J45"/>
    <mergeCell ref="Y2:AK3"/>
    <mergeCell ref="F8:H8"/>
    <mergeCell ref="J37:K37"/>
    <mergeCell ref="J38:K38"/>
    <mergeCell ref="J39:K39"/>
    <mergeCell ref="J40:K40"/>
    <mergeCell ref="J41:K41"/>
    <mergeCell ref="J31:K31"/>
    <mergeCell ref="J33:K33"/>
    <mergeCell ref="J34:K34"/>
    <mergeCell ref="J35:K35"/>
    <mergeCell ref="J36:K36"/>
    <mergeCell ref="J17:K17"/>
    <mergeCell ref="J27:K27"/>
    <mergeCell ref="J29:K29"/>
    <mergeCell ref="J30:K30"/>
    <mergeCell ref="J11:K11"/>
    <mergeCell ref="J12:K12"/>
    <mergeCell ref="J13:K13"/>
    <mergeCell ref="J15:K15"/>
    <mergeCell ref="J16:K16"/>
    <mergeCell ref="L2:N2"/>
    <mergeCell ref="J3:K3"/>
    <mergeCell ref="J5:K5"/>
    <mergeCell ref="J22:K22"/>
    <mergeCell ref="J28:K28"/>
  </mergeCells>
  <conditionalFormatting sqref="F19:J19 C20:D20 F20:I20">
    <cfRule type="expression" dxfId="14" priority="12">
      <formula>$AB$17=TRUE</formula>
    </cfRule>
  </conditionalFormatting>
  <conditionalFormatting sqref="F24:J24 C25:D25 F25:I25">
    <cfRule type="expression" dxfId="13" priority="8">
      <formula>$AB$22=TRUE</formula>
    </cfRule>
  </conditionalFormatting>
  <conditionalFormatting sqref="O19:O20">
    <cfRule type="expression" dxfId="8" priority="10">
      <formula>$AB$17=TRUE</formula>
    </cfRule>
  </conditionalFormatting>
  <conditionalFormatting sqref="O24:O25">
    <cfRule type="expression" dxfId="7" priority="6">
      <formula>$AB$22=TRUE</formula>
    </cfRule>
  </conditionalFormatting>
  <conditionalFormatting sqref="P19:S20">
    <cfRule type="expression" dxfId="6" priority="11">
      <formula>$AB$17=TRUE</formula>
    </cfRule>
  </conditionalFormatting>
  <conditionalFormatting sqref="P24:S25">
    <cfRule type="expression" dxfId="5" priority="7">
      <formula>$AB$22=TRUE</formula>
    </cfRule>
  </conditionalFormatting>
  <dataValidations count="4">
    <dataValidation type="list" allowBlank="1" showInputMessage="1" showErrorMessage="1" sqref="M11:M13 M5 M33:M42 M15:M17 M27:M31 M22" xr:uid="{00000000-0002-0000-0300-000000000000}">
      <formula1>$Z$12:$Z$14</formula1>
    </dataValidation>
    <dataValidation type="list" allowBlank="1" showInputMessage="1" showErrorMessage="1" sqref="M11:M13 M5 M33:M42 M15:M17 M27:M31 M22" xr:uid="{00000000-0002-0000-0300-000001000000}">
      <formula1>$Z$16:$Z$17</formula1>
    </dataValidation>
    <dataValidation type="list" allowBlank="1" showInputMessage="1" showErrorMessage="1" sqref="D33:D42" xr:uid="{00000000-0002-0000-0300-000002000000}">
      <formula1>$Z$25:$Z$28</formula1>
    </dataValidation>
    <dataValidation type="list" allowBlank="1" showInputMessage="1" showErrorMessage="1" sqref="E33:E42 E15:E17 E22 E5 E11:E13 E27:E31" xr:uid="{00000000-0002-0000-0300-000003000000}">
      <formula1>$Z$16:$Z$23</formula1>
    </dataValidation>
  </dataValidations>
  <pageMargins left="0.511811024" right="0.511811024" top="0.78740157499999996" bottom="0.78740157499999996" header="0.31496062000000002" footer="0.31496062000000002"/>
  <pageSetup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2" r:id="rId3" name="Check Box 4">
              <controlPr defaultSize="0" autoLine="0" autoPict="0">
                <anchor moveWithCells="1">
                  <from>
                    <xdr:col>2</xdr:col>
                    <xdr:colOff>259080</xdr:colOff>
                    <xdr:row>17</xdr:row>
                    <xdr:rowOff>30480</xdr:rowOff>
                  </from>
                  <to>
                    <xdr:col>3</xdr:col>
                    <xdr:colOff>563880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4" name="Check Box 7">
              <controlPr defaultSize="0" autoLine="0" autoPict="0">
                <anchor moveWithCells="1">
                  <from>
                    <xdr:col>2</xdr:col>
                    <xdr:colOff>259080</xdr:colOff>
                    <xdr:row>22</xdr:row>
                    <xdr:rowOff>30480</xdr:rowOff>
                  </from>
                  <to>
                    <xdr:col>3</xdr:col>
                    <xdr:colOff>563880</xdr:colOff>
                    <xdr:row>24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A0B7DC85-0DCA-46BC-8D7C-C867789C2604}">
            <xm:f>Parameters!$X$8&lt;2</xm:f>
            <x14:dxf>
              <font>
                <color theme="0"/>
              </font>
              <fill>
                <patternFill patternType="none"/>
              </fill>
              <border>
                <left/>
                <right/>
                <top/>
                <bottom/>
              </border>
            </x14:dxf>
          </x14:cfRule>
          <xm:sqref>G46:G49</xm:sqref>
        </x14:conditionalFormatting>
        <x14:conditionalFormatting xmlns:xm="http://schemas.microsoft.com/office/excel/2006/main">
          <x14:cfRule type="expression" priority="3" id="{D2F7A312-4017-4238-ADEB-64647A391EA2}">
            <xm:f>Parameters!$X$8&lt;3</xm:f>
            <x14:dxf>
              <font>
                <color theme="0"/>
              </font>
              <fill>
                <patternFill patternType="none"/>
              </fill>
              <border>
                <left/>
                <right/>
                <top/>
                <bottom/>
              </border>
            </x14:dxf>
          </x14:cfRule>
          <xm:sqref>H46:H49</xm:sqref>
        </x14:conditionalFormatting>
        <x14:conditionalFormatting xmlns:xm="http://schemas.microsoft.com/office/excel/2006/main">
          <x14:cfRule type="expression" priority="2" id="{DFC2104E-7E40-406A-B41C-13953263171A}">
            <xm:f>Parameters!$X$8&lt;4</xm:f>
            <x14:dxf>
              <font>
                <color theme="0"/>
              </font>
              <fill>
                <patternFill patternType="none"/>
              </fill>
            </x14:dxf>
          </x14:cfRule>
          <xm:sqref>I46:I49</xm:sqref>
        </x14:conditionalFormatting>
        <x14:conditionalFormatting xmlns:xm="http://schemas.microsoft.com/office/excel/2006/main">
          <x14:cfRule type="expression" priority="1" id="{309890EC-B562-4048-9527-B3B20DE0F109}">
            <xm:f>Parameters!$X$8&lt;5</xm:f>
            <x14:dxf>
              <font>
                <color theme="0"/>
              </font>
              <fill>
                <patternFill patternType="none"/>
              </fill>
              <border>
                <left/>
                <right/>
                <top/>
                <bottom/>
              </border>
            </x14:dxf>
          </x14:cfRule>
          <xm:sqref>J46:J49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3"/>
  <dimension ref="B2:AA70"/>
  <sheetViews>
    <sheetView showGridLines="0" zoomScale="78" zoomScaleNormal="70" workbookViewId="0">
      <selection activeCell="A32" sqref="A32:A39"/>
    </sheetView>
  </sheetViews>
  <sheetFormatPr defaultColWidth="8.5546875" defaultRowHeight="14.4" x14ac:dyDescent="0.3"/>
  <cols>
    <col min="2" max="2" width="4.21875" customWidth="1"/>
    <col min="3" max="3" width="3.21875" bestFit="1" customWidth="1"/>
    <col min="4" max="4" width="13.44140625" customWidth="1"/>
    <col min="5" max="26" width="15.5546875" customWidth="1"/>
    <col min="27" max="27" width="8.5546875" customWidth="1"/>
  </cols>
  <sheetData>
    <row r="2" spans="2:27" x14ac:dyDescent="0.3">
      <c r="B2" s="1"/>
      <c r="C2" s="12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2:27" x14ac:dyDescent="0.3">
      <c r="B3" s="4"/>
      <c r="C3" s="116"/>
      <c r="F3" s="40"/>
      <c r="G3" s="40"/>
      <c r="H3" s="40"/>
      <c r="I3" s="40"/>
      <c r="N3" s="40"/>
      <c r="O3" s="40"/>
      <c r="P3" s="40"/>
      <c r="Q3" s="40"/>
      <c r="V3" s="40"/>
      <c r="W3" s="40"/>
      <c r="X3" s="40"/>
      <c r="Y3" s="40"/>
      <c r="AA3" s="5"/>
    </row>
    <row r="4" spans="2:27" ht="25.8" x14ac:dyDescent="0.3">
      <c r="B4" s="4"/>
      <c r="D4" s="298" t="s">
        <v>160</v>
      </c>
      <c r="E4" s="299"/>
      <c r="F4" s="299"/>
      <c r="G4" s="299"/>
      <c r="H4" s="299"/>
      <c r="I4" s="299"/>
      <c r="J4" s="299"/>
      <c r="K4" s="25"/>
      <c r="L4" s="298" t="s">
        <v>161</v>
      </c>
      <c r="M4" s="299"/>
      <c r="N4" s="299"/>
      <c r="O4" s="299"/>
      <c r="P4" s="299"/>
      <c r="Q4" s="299"/>
      <c r="R4" s="299"/>
      <c r="S4" s="25"/>
      <c r="T4" s="298" t="s">
        <v>162</v>
      </c>
      <c r="U4" s="299"/>
      <c r="V4" s="299"/>
      <c r="W4" s="299"/>
      <c r="X4" s="299"/>
      <c r="Y4" s="299"/>
      <c r="Z4" s="299"/>
      <c r="AA4" s="5"/>
    </row>
    <row r="5" spans="2:27" s="49" customFormat="1" x14ac:dyDescent="0.3">
      <c r="B5" s="63"/>
      <c r="D5" s="64"/>
      <c r="E5" s="64"/>
      <c r="F5" s="64" t="str">
        <f>IF(Parameters!$X$8&lt;2,"Hide","")</f>
        <v/>
      </c>
      <c r="G5" s="64" t="str">
        <f>IF(Parameters!$X$8&lt;3,"Hide","")</f>
        <v/>
      </c>
      <c r="H5" s="64" t="str">
        <f>IF(Parameters!$X$8&lt;4,"Hide","")</f>
        <v/>
      </c>
      <c r="I5" s="64" t="str">
        <f>IF(Parameters!$X$8&lt;5,"Hide","")</f>
        <v/>
      </c>
      <c r="J5" s="64"/>
      <c r="K5" s="64"/>
      <c r="L5" s="64"/>
      <c r="M5" s="64"/>
      <c r="N5" s="64" t="str">
        <f>IF(Parameters!$X$8&lt;2,"Hide","")</f>
        <v/>
      </c>
      <c r="O5" s="64" t="str">
        <f>IF(Parameters!$X$8&lt;3,"Hide","")</f>
        <v/>
      </c>
      <c r="P5" s="64" t="str">
        <f>IF(Parameters!$X$8&lt;4,"Hide","")</f>
        <v/>
      </c>
      <c r="Q5" s="64" t="str">
        <f>IF(Parameters!$X$8&lt;5,"Hide","")</f>
        <v/>
      </c>
      <c r="R5" s="64"/>
      <c r="S5" s="64"/>
      <c r="T5" s="64"/>
      <c r="U5" s="64"/>
      <c r="V5" s="64" t="str">
        <f>IF(Parameters!$X$8&lt;2,"Hide","")</f>
        <v/>
      </c>
      <c r="W5" s="64" t="str">
        <f>IF(Parameters!$X$8&lt;3,"Hide","")</f>
        <v/>
      </c>
      <c r="X5" s="64" t="str">
        <f>IF(Parameters!$X$8&lt;4,"Hide","")</f>
        <v/>
      </c>
      <c r="Y5" s="64" t="str">
        <f>IF(Parameters!$X$8&lt;5,"Hide","")</f>
        <v/>
      </c>
      <c r="Z5" s="64"/>
      <c r="AA5" s="65"/>
    </row>
    <row r="6" spans="2:27" x14ac:dyDescent="0.3">
      <c r="B6" s="4"/>
      <c r="D6" s="103" t="s">
        <v>128</v>
      </c>
      <c r="E6" s="53">
        <f ca="1">'Population Estimate'!$H$6</f>
        <v>2023</v>
      </c>
      <c r="F6" s="53">
        <f ca="1">E6+1</f>
        <v>2024</v>
      </c>
      <c r="G6" s="53">
        <f ca="1">F6+1</f>
        <v>2025</v>
      </c>
      <c r="H6" s="53">
        <f ca="1">G6+1</f>
        <v>2026</v>
      </c>
      <c r="I6" s="53">
        <f ca="1">H6+1</f>
        <v>2027</v>
      </c>
      <c r="J6" s="103" t="s">
        <v>67</v>
      </c>
      <c r="K6" s="9"/>
      <c r="L6" s="103" t="s">
        <v>128</v>
      </c>
      <c r="M6" s="53">
        <f ca="1">'Population Estimate'!$H$6</f>
        <v>2023</v>
      </c>
      <c r="N6" s="53">
        <f ca="1">M6+1</f>
        <v>2024</v>
      </c>
      <c r="O6" s="53">
        <f ca="1">N6+1</f>
        <v>2025</v>
      </c>
      <c r="P6" s="53">
        <f ca="1">O6+1</f>
        <v>2026</v>
      </c>
      <c r="Q6" s="53">
        <f ca="1">P6+1</f>
        <v>2027</v>
      </c>
      <c r="R6" s="103" t="s">
        <v>67</v>
      </c>
      <c r="S6" s="9"/>
      <c r="T6" s="103" t="s">
        <v>128</v>
      </c>
      <c r="U6" s="53">
        <f ca="1">'Population Estimate'!$H$6</f>
        <v>2023</v>
      </c>
      <c r="V6" s="53">
        <f ca="1">U6+1</f>
        <v>2024</v>
      </c>
      <c r="W6" s="53">
        <f ca="1">V6+1</f>
        <v>2025</v>
      </c>
      <c r="X6" s="53">
        <f ca="1">W6+1</f>
        <v>2026</v>
      </c>
      <c r="Y6" s="53">
        <f ca="1">X6+1</f>
        <v>2027</v>
      </c>
      <c r="Z6" s="103" t="s">
        <v>67</v>
      </c>
      <c r="AA6" s="5"/>
    </row>
    <row r="7" spans="2:27" x14ac:dyDescent="0.3">
      <c r="B7" s="4"/>
      <c r="C7" s="16">
        <v>1</v>
      </c>
      <c r="D7" s="66" t="str">
        <f>region1</f>
        <v>Saint Vincent and the Grenadines</v>
      </c>
      <c r="E7" s="67">
        <f ca="1">Costs!F$47*'Population Estimate'!H84</f>
        <v>0</v>
      </c>
      <c r="F7" s="67">
        <f ca="1">Costs!G$47*'Population Estimate'!I84</f>
        <v>0</v>
      </c>
      <c r="G7" s="67">
        <f ca="1">Costs!H$47*'Population Estimate'!J84</f>
        <v>0</v>
      </c>
      <c r="H7" s="67">
        <f ca="1">Costs!I$47*'Population Estimate'!K84</f>
        <v>0</v>
      </c>
      <c r="I7" s="67">
        <f ca="1">Costs!J$47*'Population Estimate'!L84</f>
        <v>0</v>
      </c>
      <c r="J7" s="51">
        <f ca="1">SUM(E7:I7)</f>
        <v>0</v>
      </c>
      <c r="L7" s="18" t="str">
        <f>region1</f>
        <v>Saint Vincent and the Grenadines</v>
      </c>
      <c r="M7" s="67">
        <f ca="1">Costs!F$48*'Population Estimate'!R84</f>
        <v>0</v>
      </c>
      <c r="N7" s="67">
        <f ca="1">Costs!G$48*'Population Estimate'!S84</f>
        <v>0</v>
      </c>
      <c r="O7" s="67">
        <f ca="1">Costs!H$48*'Population Estimate'!T84</f>
        <v>0</v>
      </c>
      <c r="P7" s="67">
        <f ca="1">Costs!I$48*'Population Estimate'!U84</f>
        <v>0</v>
      </c>
      <c r="Q7" s="67">
        <f ca="1">Costs!J$48*'Population Estimate'!V84</f>
        <v>0</v>
      </c>
      <c r="R7" s="51">
        <f ca="1">SUM(M7:Q7)</f>
        <v>0</v>
      </c>
      <c r="S7" s="16"/>
      <c r="T7" s="18" t="str">
        <f>region1</f>
        <v>Saint Vincent and the Grenadines</v>
      </c>
      <c r="U7" s="67">
        <f ca="1">Costs!F$49*'Population Estimate'!AB84</f>
        <v>0</v>
      </c>
      <c r="V7" s="67">
        <f ca="1">Costs!G$49*'Population Estimate'!AC84</f>
        <v>0</v>
      </c>
      <c r="W7" s="67">
        <f ca="1">Costs!H$49*'Population Estimate'!AD84</f>
        <v>0</v>
      </c>
      <c r="X7" s="67">
        <f ca="1">Costs!I$49*'Population Estimate'!AE84</f>
        <v>0</v>
      </c>
      <c r="Y7" s="67">
        <f ca="1">Costs!J$49*'Population Estimate'!AF84</f>
        <v>0</v>
      </c>
      <c r="Z7" s="51">
        <f ca="1">SUM(U7:Y7)</f>
        <v>0</v>
      </c>
      <c r="AA7" s="5"/>
    </row>
    <row r="8" spans="2:27" x14ac:dyDescent="0.3">
      <c r="B8" s="4"/>
      <c r="AA8" s="5"/>
    </row>
    <row r="9" spans="2:27" x14ac:dyDescent="0.3">
      <c r="B9" s="4"/>
      <c r="AA9" s="5"/>
    </row>
    <row r="10" spans="2:27" x14ac:dyDescent="0.3">
      <c r="B10" s="4"/>
      <c r="AA10" s="5"/>
    </row>
    <row r="11" spans="2:27" ht="32.25" customHeight="1" x14ac:dyDescent="0.3">
      <c r="B11" s="4"/>
      <c r="L11" s="262" t="s">
        <v>163</v>
      </c>
      <c r="M11" s="263"/>
      <c r="N11" s="263"/>
      <c r="O11" s="263"/>
      <c r="P11" s="263"/>
      <c r="Q11" s="263"/>
      <c r="R11" s="263"/>
      <c r="AA11" s="5"/>
    </row>
    <row r="12" spans="2:27" x14ac:dyDescent="0.3">
      <c r="B12" s="4"/>
      <c r="L12" s="103" t="s">
        <v>128</v>
      </c>
      <c r="M12" s="53">
        <f ca="1">'Population Estimate'!$H$6</f>
        <v>2023</v>
      </c>
      <c r="N12" s="53">
        <f ca="1">M12+1</f>
        <v>2024</v>
      </c>
      <c r="O12" s="53">
        <f ca="1">N12+1</f>
        <v>2025</v>
      </c>
      <c r="P12" s="53">
        <f ca="1">O12+1</f>
        <v>2026</v>
      </c>
      <c r="Q12" s="53">
        <f ca="1">P12+1</f>
        <v>2027</v>
      </c>
      <c r="R12" s="103" t="s">
        <v>67</v>
      </c>
      <c r="AA12" s="5"/>
    </row>
    <row r="13" spans="2:27" x14ac:dyDescent="0.3">
      <c r="B13" s="4"/>
      <c r="L13" s="18" t="str">
        <f>region1</f>
        <v>Saint Vincent and the Grenadines</v>
      </c>
      <c r="M13" s="67">
        <f ca="1">E7+M7+U7</f>
        <v>0</v>
      </c>
      <c r="N13" s="67">
        <f ca="1">F7+N7+V7</f>
        <v>0</v>
      </c>
      <c r="O13" s="67">
        <f ca="1">G7+O7+W7</f>
        <v>0</v>
      </c>
      <c r="P13" s="67">
        <f ca="1">H7+P7+X7</f>
        <v>0</v>
      </c>
      <c r="Q13" s="67">
        <f ca="1">I7+Q7+Y7</f>
        <v>0</v>
      </c>
      <c r="R13" s="51">
        <f ca="1">SUM(M13:Q13)</f>
        <v>0</v>
      </c>
      <c r="AA13" s="5"/>
    </row>
    <row r="14" spans="2:27" x14ac:dyDescent="0.3">
      <c r="B14" s="6"/>
      <c r="C14" s="7"/>
      <c r="D14" s="7"/>
      <c r="E14" s="7"/>
      <c r="F14" s="7"/>
      <c r="G14" s="7"/>
      <c r="H14" s="7"/>
      <c r="I14" s="7"/>
      <c r="J14" s="7"/>
      <c r="K14" s="7"/>
      <c r="L14" s="68"/>
      <c r="M14" s="69"/>
      <c r="N14" s="69"/>
      <c r="O14" s="69"/>
      <c r="P14" s="69"/>
      <c r="Q14" s="69"/>
      <c r="R14" s="69"/>
      <c r="S14" s="7"/>
      <c r="T14" s="7"/>
      <c r="U14" s="7"/>
      <c r="V14" s="7"/>
      <c r="W14" s="7"/>
      <c r="X14" s="7"/>
      <c r="Y14" s="7"/>
      <c r="Z14" s="7"/>
      <c r="AA14" s="8"/>
    </row>
    <row r="15" spans="2:27" x14ac:dyDescent="0.3">
      <c r="L15" s="23"/>
      <c r="M15" s="52"/>
      <c r="N15" s="52"/>
      <c r="O15" s="52"/>
      <c r="P15" s="52"/>
      <c r="Q15" s="52"/>
      <c r="R15" s="52"/>
    </row>
    <row r="16" spans="2:27" x14ac:dyDescent="0.3">
      <c r="L16" s="23"/>
      <c r="M16" s="52"/>
      <c r="N16" s="52"/>
      <c r="O16" s="52"/>
      <c r="P16" s="52"/>
      <c r="Q16" s="52"/>
      <c r="R16" s="52"/>
    </row>
    <row r="17" spans="2:27" x14ac:dyDescent="0.3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3"/>
    </row>
    <row r="18" spans="2:27" ht="15.6" x14ac:dyDescent="0.3">
      <c r="B18" s="4"/>
      <c r="D18" s="200" t="s">
        <v>144</v>
      </c>
      <c r="E18" s="62"/>
      <c r="AA18" s="5"/>
    </row>
    <row r="19" spans="2:27" ht="25.8" x14ac:dyDescent="0.3">
      <c r="B19" s="4"/>
      <c r="D19" s="298" t="s">
        <v>129</v>
      </c>
      <c r="E19" s="299"/>
      <c r="F19" s="299"/>
      <c r="G19" s="299"/>
      <c r="H19" s="299"/>
      <c r="I19" s="299"/>
      <c r="J19" s="299"/>
      <c r="K19" s="25"/>
      <c r="L19" s="298" t="s">
        <v>130</v>
      </c>
      <c r="M19" s="299"/>
      <c r="N19" s="299"/>
      <c r="O19" s="299"/>
      <c r="P19" s="299"/>
      <c r="Q19" s="299"/>
      <c r="R19" s="299"/>
      <c r="S19" s="25"/>
      <c r="T19" s="298" t="s">
        <v>131</v>
      </c>
      <c r="U19" s="299"/>
      <c r="V19" s="299"/>
      <c r="W19" s="299"/>
      <c r="X19" s="299"/>
      <c r="Y19" s="299"/>
      <c r="Z19" s="299"/>
      <c r="AA19" s="5"/>
    </row>
    <row r="20" spans="2:27" s="49" customFormat="1" x14ac:dyDescent="0.3">
      <c r="B20" s="63"/>
      <c r="D20" s="64"/>
      <c r="E20" s="64"/>
      <c r="F20" s="64" t="str">
        <f>IF(Parameters!$X$8&lt;2,"Hide","")</f>
        <v/>
      </c>
      <c r="G20" s="64" t="str">
        <f>IF(Parameters!$X$8&lt;3,"Hide","")</f>
        <v/>
      </c>
      <c r="H20" s="64" t="str">
        <f>IF(Parameters!$X$8&lt;4,"Hide","")</f>
        <v/>
      </c>
      <c r="I20" s="64" t="str">
        <f>IF(Parameters!$X$8&lt;5,"Hide","")</f>
        <v/>
      </c>
      <c r="J20" s="64"/>
      <c r="K20" s="64"/>
      <c r="L20" s="64"/>
      <c r="M20" s="64"/>
      <c r="N20" s="64" t="str">
        <f>IF(Parameters!$X$8&lt;2,"Hide","")</f>
        <v/>
      </c>
      <c r="O20" s="64" t="str">
        <f>IF(Parameters!$X$8&lt;3,"Hide","")</f>
        <v/>
      </c>
      <c r="P20" s="64" t="str">
        <f>IF(Parameters!$X$8&lt;4,"Hide","")</f>
        <v/>
      </c>
      <c r="Q20" s="64" t="str">
        <f>IF(Parameters!$X$8&lt;5,"Hide","")</f>
        <v/>
      </c>
      <c r="R20" s="64"/>
      <c r="S20" s="64"/>
      <c r="T20" s="64"/>
      <c r="U20" s="64"/>
      <c r="V20" s="64" t="str">
        <f>IF(Parameters!$X$8&lt;2,"Hide","")</f>
        <v/>
      </c>
      <c r="W20" s="64" t="str">
        <f>IF(Parameters!$X$8&lt;3,"Hide","")</f>
        <v/>
      </c>
      <c r="X20" s="64" t="str">
        <f>IF(Parameters!$X$8&lt;4,"Hide","")</f>
        <v/>
      </c>
      <c r="Y20" s="64" t="str">
        <f>IF(Parameters!$X$8&lt;5,"Hide","")</f>
        <v/>
      </c>
      <c r="Z20" s="64"/>
      <c r="AA20" s="65"/>
    </row>
    <row r="21" spans="2:27" x14ac:dyDescent="0.3">
      <c r="B21" s="4"/>
      <c r="D21" s="103" t="s">
        <v>128</v>
      </c>
      <c r="E21" s="53">
        <f ca="1">'Population Estimate'!$H$6</f>
        <v>2023</v>
      </c>
      <c r="F21" s="53">
        <f ca="1">E21+1</f>
        <v>2024</v>
      </c>
      <c r="G21" s="53">
        <f ca="1">F21+1</f>
        <v>2025</v>
      </c>
      <c r="H21" s="53">
        <f ca="1">G21+1</f>
        <v>2026</v>
      </c>
      <c r="I21" s="53">
        <f ca="1">H21+1</f>
        <v>2027</v>
      </c>
      <c r="J21" s="103" t="s">
        <v>67</v>
      </c>
      <c r="K21" s="9"/>
      <c r="L21" s="103" t="s">
        <v>128</v>
      </c>
      <c r="M21" s="53">
        <f ca="1">'Population Estimate'!$H$6</f>
        <v>2023</v>
      </c>
      <c r="N21" s="53">
        <f ca="1">M21+1</f>
        <v>2024</v>
      </c>
      <c r="O21" s="53">
        <f ca="1">N21+1</f>
        <v>2025</v>
      </c>
      <c r="P21" s="53">
        <f ca="1">O21+1</f>
        <v>2026</v>
      </c>
      <c r="Q21" s="53">
        <f ca="1">P21+1</f>
        <v>2027</v>
      </c>
      <c r="R21" s="103" t="s">
        <v>67</v>
      </c>
      <c r="S21" s="9"/>
      <c r="T21" s="103" t="s">
        <v>128</v>
      </c>
      <c r="U21" s="53">
        <f ca="1">'Population Estimate'!$H$6</f>
        <v>2023</v>
      </c>
      <c r="V21" s="53">
        <f ca="1">U21+1</f>
        <v>2024</v>
      </c>
      <c r="W21" s="53">
        <f ca="1">V21+1</f>
        <v>2025</v>
      </c>
      <c r="X21" s="53">
        <f ca="1">W21+1</f>
        <v>2026</v>
      </c>
      <c r="Y21" s="53">
        <f ca="1">X21+1</f>
        <v>2027</v>
      </c>
      <c r="Z21" s="103" t="s">
        <v>67</v>
      </c>
      <c r="AA21" s="5"/>
    </row>
    <row r="22" spans="2:27" x14ac:dyDescent="0.3">
      <c r="B22" s="4"/>
      <c r="C22" s="16">
        <v>1</v>
      </c>
      <c r="D22" s="66" t="str">
        <f>region1</f>
        <v>Saint Vincent and the Grenadines</v>
      </c>
      <c r="E22" s="196">
        <f ca="1">E7*Costs!$F$55</f>
        <v>0</v>
      </c>
      <c r="F22" s="196">
        <f ca="1">F7*Costs!$F$55</f>
        <v>0</v>
      </c>
      <c r="G22" s="196">
        <f ca="1">G7*Costs!$F$55</f>
        <v>0</v>
      </c>
      <c r="H22" s="196">
        <f ca="1">H7*Costs!$F$55</f>
        <v>0</v>
      </c>
      <c r="I22" s="196">
        <f ca="1">I7*Costs!$F$55</f>
        <v>0</v>
      </c>
      <c r="J22" s="51">
        <f ca="1">SUM(E22:I22)</f>
        <v>0</v>
      </c>
      <c r="L22" s="18" t="str">
        <f>region1</f>
        <v>Saint Vincent and the Grenadines</v>
      </c>
      <c r="M22" s="67">
        <f ca="1">M7*Costs!$G$55</f>
        <v>0</v>
      </c>
      <c r="N22" s="67">
        <f ca="1">N7*Costs!$G$55</f>
        <v>0</v>
      </c>
      <c r="O22" s="67">
        <f ca="1">O7*Costs!$G$55</f>
        <v>0</v>
      </c>
      <c r="P22" s="67">
        <f ca="1">P7*Costs!$G$55</f>
        <v>0</v>
      </c>
      <c r="Q22" s="67">
        <f ca="1">Q7*Costs!$G$55</f>
        <v>0</v>
      </c>
      <c r="R22" s="51">
        <f ca="1">SUM(M22:Q22)</f>
        <v>0</v>
      </c>
      <c r="S22" s="16"/>
      <c r="T22" s="18" t="str">
        <f>region1</f>
        <v>Saint Vincent and the Grenadines</v>
      </c>
      <c r="U22" s="67">
        <f ca="1">U7*Costs!$H$55</f>
        <v>0</v>
      </c>
      <c r="V22" s="67">
        <f ca="1">V7*Costs!$H$55</f>
        <v>0</v>
      </c>
      <c r="W22" s="67">
        <f ca="1">W7*Costs!$H$55</f>
        <v>0</v>
      </c>
      <c r="X22" s="67">
        <f ca="1">X7*Costs!$H$55</f>
        <v>0</v>
      </c>
      <c r="Y22" s="67">
        <f ca="1">Y7*Costs!$H$55</f>
        <v>0</v>
      </c>
      <c r="Z22" s="51">
        <f ca="1">SUM(U22:Y22)</f>
        <v>0</v>
      </c>
      <c r="AA22" s="5"/>
    </row>
    <row r="23" spans="2:27" x14ac:dyDescent="0.3">
      <c r="B23" s="4"/>
      <c r="AA23" s="5"/>
    </row>
    <row r="24" spans="2:27" x14ac:dyDescent="0.3">
      <c r="B24" s="4"/>
      <c r="AA24" s="5"/>
    </row>
    <row r="25" spans="2:27" x14ac:dyDescent="0.3">
      <c r="B25" s="4"/>
      <c r="AA25" s="5"/>
    </row>
    <row r="26" spans="2:27" ht="32.25" customHeight="1" x14ac:dyDescent="0.3">
      <c r="B26" s="4"/>
      <c r="L26" s="262" t="s">
        <v>164</v>
      </c>
      <c r="M26" s="263"/>
      <c r="N26" s="263"/>
      <c r="O26" s="263"/>
      <c r="P26" s="263"/>
      <c r="Q26" s="263"/>
      <c r="R26" s="263"/>
      <c r="AA26" s="5"/>
    </row>
    <row r="27" spans="2:27" x14ac:dyDescent="0.3">
      <c r="B27" s="4"/>
      <c r="L27" s="103" t="s">
        <v>128</v>
      </c>
      <c r="M27" s="53">
        <f ca="1">'Population Estimate'!$H$6</f>
        <v>2023</v>
      </c>
      <c r="N27" s="53">
        <f ca="1">M27+1</f>
        <v>2024</v>
      </c>
      <c r="O27" s="53">
        <f ca="1">N27+1</f>
        <v>2025</v>
      </c>
      <c r="P27" s="53">
        <f ca="1">O27+1</f>
        <v>2026</v>
      </c>
      <c r="Q27" s="53">
        <f ca="1">P27+1</f>
        <v>2027</v>
      </c>
      <c r="R27" s="103" t="s">
        <v>67</v>
      </c>
      <c r="AA27" s="5"/>
    </row>
    <row r="28" spans="2:27" x14ac:dyDescent="0.3">
      <c r="B28" s="4"/>
      <c r="L28" s="18" t="str">
        <f>region1</f>
        <v>Saint Vincent and the Grenadines</v>
      </c>
      <c r="M28" s="67">
        <f ca="1">E22+M22+U22</f>
        <v>0</v>
      </c>
      <c r="N28" s="67">
        <f ca="1">F22+N22+V22</f>
        <v>0</v>
      </c>
      <c r="O28" s="67">
        <f ca="1">G22+O22+W22</f>
        <v>0</v>
      </c>
      <c r="P28" s="67">
        <f ca="1">H22+P22+X22</f>
        <v>0</v>
      </c>
      <c r="Q28" s="67">
        <f ca="1">I22+Q22+Y22</f>
        <v>0</v>
      </c>
      <c r="R28" s="51">
        <f ca="1">SUM(M28:Q28)</f>
        <v>0</v>
      </c>
      <c r="AA28" s="5"/>
    </row>
    <row r="29" spans="2:27" x14ac:dyDescent="0.3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</row>
    <row r="31" spans="2:27" x14ac:dyDescent="0.3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3"/>
    </row>
    <row r="32" spans="2:27" ht="15.6" x14ac:dyDescent="0.3">
      <c r="B32" s="4"/>
      <c r="D32" s="200" t="s">
        <v>146</v>
      </c>
      <c r="AA32" s="5"/>
    </row>
    <row r="33" spans="2:27" ht="25.8" x14ac:dyDescent="0.3">
      <c r="B33" s="4"/>
      <c r="D33" s="298" t="s">
        <v>129</v>
      </c>
      <c r="E33" s="299"/>
      <c r="F33" s="299"/>
      <c r="G33" s="299"/>
      <c r="H33" s="299"/>
      <c r="I33" s="299"/>
      <c r="J33" s="299"/>
      <c r="K33" s="25"/>
      <c r="L33" s="298" t="s">
        <v>130</v>
      </c>
      <c r="M33" s="299"/>
      <c r="N33" s="299"/>
      <c r="O33" s="299"/>
      <c r="P33" s="299"/>
      <c r="Q33" s="299"/>
      <c r="R33" s="299"/>
      <c r="S33" s="25"/>
      <c r="T33" s="298" t="s">
        <v>131</v>
      </c>
      <c r="U33" s="299"/>
      <c r="V33" s="299"/>
      <c r="W33" s="299"/>
      <c r="X33" s="299"/>
      <c r="Y33" s="299"/>
      <c r="Z33" s="299"/>
      <c r="AA33" s="5"/>
    </row>
    <row r="34" spans="2:27" s="49" customFormat="1" x14ac:dyDescent="0.3">
      <c r="B34" s="63"/>
      <c r="D34" s="64"/>
      <c r="E34" s="64"/>
      <c r="F34" s="64" t="str">
        <f>IF(Parameters!$X$8&lt;2,"Hide","")</f>
        <v/>
      </c>
      <c r="G34" s="64" t="str">
        <f>IF(Parameters!$X$8&lt;3,"Hide","")</f>
        <v/>
      </c>
      <c r="H34" s="64" t="str">
        <f>IF(Parameters!$X$8&lt;4,"Hide","")</f>
        <v/>
      </c>
      <c r="I34" s="64" t="str">
        <f>IF(Parameters!$X$8&lt;5,"Hide","")</f>
        <v/>
      </c>
      <c r="J34" s="64"/>
      <c r="K34" s="64"/>
      <c r="L34" s="64"/>
      <c r="M34" s="64"/>
      <c r="N34" s="64" t="str">
        <f>IF(Parameters!$X$8&lt;2,"Hide","")</f>
        <v/>
      </c>
      <c r="O34" s="64" t="str">
        <f>IF(Parameters!$X$8&lt;3,"Hide","")</f>
        <v/>
      </c>
      <c r="P34" s="64" t="str">
        <f>IF(Parameters!$X$8&lt;4,"Hide","")</f>
        <v/>
      </c>
      <c r="Q34" s="64" t="str">
        <f>IF(Parameters!$X$8&lt;5,"Hide","")</f>
        <v/>
      </c>
      <c r="R34" s="64"/>
      <c r="S34" s="64"/>
      <c r="T34" s="64"/>
      <c r="U34" s="64"/>
      <c r="V34" s="64" t="str">
        <f>IF(Parameters!$X$8&lt;2,"Hide","")</f>
        <v/>
      </c>
      <c r="W34" s="64" t="str">
        <f>IF(Parameters!$X$8&lt;3,"Hide","")</f>
        <v/>
      </c>
      <c r="X34" s="64" t="str">
        <f>IF(Parameters!$X$8&lt;4,"Hide","")</f>
        <v/>
      </c>
      <c r="Y34" s="64" t="str">
        <f>IF(Parameters!$X$8&lt;5,"Hide","")</f>
        <v/>
      </c>
      <c r="Z34" s="64"/>
      <c r="AA34" s="65"/>
    </row>
    <row r="35" spans="2:27" x14ac:dyDescent="0.3">
      <c r="B35" s="4"/>
      <c r="D35" s="103" t="s">
        <v>128</v>
      </c>
      <c r="E35" s="53">
        <f ca="1">'Population Estimate'!$H$6</f>
        <v>2023</v>
      </c>
      <c r="F35" s="53">
        <f ca="1">E35+1</f>
        <v>2024</v>
      </c>
      <c r="G35" s="53">
        <f ca="1">F35+1</f>
        <v>2025</v>
      </c>
      <c r="H35" s="53">
        <f ca="1">G35+1</f>
        <v>2026</v>
      </c>
      <c r="I35" s="53">
        <f ca="1">H35+1</f>
        <v>2027</v>
      </c>
      <c r="J35" s="103" t="s">
        <v>67</v>
      </c>
      <c r="K35" s="9"/>
      <c r="L35" s="103" t="s">
        <v>128</v>
      </c>
      <c r="M35" s="53">
        <f ca="1">'Population Estimate'!$H$6</f>
        <v>2023</v>
      </c>
      <c r="N35" s="53">
        <f ca="1">M35+1</f>
        <v>2024</v>
      </c>
      <c r="O35" s="53">
        <f ca="1">N35+1</f>
        <v>2025</v>
      </c>
      <c r="P35" s="53">
        <f ca="1">O35+1</f>
        <v>2026</v>
      </c>
      <c r="Q35" s="53">
        <f ca="1">P35+1</f>
        <v>2027</v>
      </c>
      <c r="R35" s="103" t="s">
        <v>67</v>
      </c>
      <c r="S35" s="9"/>
      <c r="T35" s="103" t="s">
        <v>128</v>
      </c>
      <c r="U35" s="53">
        <f ca="1">'Population Estimate'!$H$6</f>
        <v>2023</v>
      </c>
      <c r="V35" s="53">
        <f ca="1">U35+1</f>
        <v>2024</v>
      </c>
      <c r="W35" s="53">
        <f ca="1">V35+1</f>
        <v>2025</v>
      </c>
      <c r="X35" s="53">
        <f ca="1">W35+1</f>
        <v>2026</v>
      </c>
      <c r="Y35" s="53">
        <f ca="1">X35+1</f>
        <v>2027</v>
      </c>
      <c r="Z35" s="103" t="s">
        <v>67</v>
      </c>
      <c r="AA35" s="5"/>
    </row>
    <row r="36" spans="2:27" x14ac:dyDescent="0.3">
      <c r="B36" s="4"/>
      <c r="C36" s="16">
        <v>1</v>
      </c>
      <c r="D36" s="66" t="str">
        <f>region1</f>
        <v>Saint Vincent and the Grenadines</v>
      </c>
      <c r="E36" s="67">
        <f ca="1">E7*Costs!$F$56</f>
        <v>0</v>
      </c>
      <c r="F36" s="67">
        <f ca="1">F7*Costs!$F$56</f>
        <v>0</v>
      </c>
      <c r="G36" s="67">
        <f ca="1">G7*Costs!$F$56</f>
        <v>0</v>
      </c>
      <c r="H36" s="67">
        <f ca="1">H7*Costs!$F$56</f>
        <v>0</v>
      </c>
      <c r="I36" s="67">
        <f ca="1">I7*Costs!$F$56</f>
        <v>0</v>
      </c>
      <c r="J36" s="51">
        <f ca="1">SUM(E36:I36)</f>
        <v>0</v>
      </c>
      <c r="L36" s="18" t="str">
        <f>region1</f>
        <v>Saint Vincent and the Grenadines</v>
      </c>
      <c r="M36" s="67">
        <f ca="1">M7*Costs!$G$56</f>
        <v>0</v>
      </c>
      <c r="N36" s="67">
        <f ca="1">N7*Costs!$G$56</f>
        <v>0</v>
      </c>
      <c r="O36" s="67">
        <f ca="1">O7*Costs!$G$56</f>
        <v>0</v>
      </c>
      <c r="P36" s="67">
        <f ca="1">P7*Costs!$G$56</f>
        <v>0</v>
      </c>
      <c r="Q36" s="67">
        <f ca="1">Q7*Costs!$G$56</f>
        <v>0</v>
      </c>
      <c r="R36" s="51">
        <f ca="1">SUM(M36:Q36)</f>
        <v>0</v>
      </c>
      <c r="S36" s="16"/>
      <c r="T36" s="18" t="str">
        <f>region1</f>
        <v>Saint Vincent and the Grenadines</v>
      </c>
      <c r="U36" s="67">
        <f ca="1">U7*Costs!$H$56</f>
        <v>0</v>
      </c>
      <c r="V36" s="67">
        <f ca="1">V7*Costs!$H$56</f>
        <v>0</v>
      </c>
      <c r="W36" s="67">
        <f ca="1">W7*Costs!$H$56</f>
        <v>0</v>
      </c>
      <c r="X36" s="67">
        <f ca="1">X7*Costs!$H$56</f>
        <v>0</v>
      </c>
      <c r="Y36" s="67">
        <f ca="1">Y7*Costs!$H$56</f>
        <v>0</v>
      </c>
      <c r="Z36" s="51">
        <f ca="1">SUM(U36:Y36)</f>
        <v>0</v>
      </c>
      <c r="AA36" s="5"/>
    </row>
    <row r="37" spans="2:27" x14ac:dyDescent="0.3">
      <c r="B37" s="4"/>
      <c r="AA37" s="5"/>
    </row>
    <row r="38" spans="2:27" x14ac:dyDescent="0.3">
      <c r="B38" s="4"/>
      <c r="AA38" s="5"/>
    </row>
    <row r="39" spans="2:27" ht="32.25" customHeight="1" x14ac:dyDescent="0.3">
      <c r="B39" s="4"/>
      <c r="L39" s="262" t="s">
        <v>164</v>
      </c>
      <c r="M39" s="263"/>
      <c r="N39" s="263"/>
      <c r="O39" s="263"/>
      <c r="P39" s="263"/>
      <c r="Q39" s="263"/>
      <c r="R39" s="263"/>
      <c r="AA39" s="5"/>
    </row>
    <row r="40" spans="2:27" x14ac:dyDescent="0.3">
      <c r="B40" s="4"/>
      <c r="L40" s="103" t="s">
        <v>128</v>
      </c>
      <c r="M40" s="53">
        <f ca="1">'Population Estimate'!$H$6</f>
        <v>2023</v>
      </c>
      <c r="N40" s="53">
        <f ca="1">M40+1</f>
        <v>2024</v>
      </c>
      <c r="O40" s="53">
        <f ca="1">N40+1</f>
        <v>2025</v>
      </c>
      <c r="P40" s="53">
        <f ca="1">O40+1</f>
        <v>2026</v>
      </c>
      <c r="Q40" s="53">
        <f ca="1">P40+1</f>
        <v>2027</v>
      </c>
      <c r="R40" s="103" t="s">
        <v>67</v>
      </c>
      <c r="AA40" s="5"/>
    </row>
    <row r="41" spans="2:27" x14ac:dyDescent="0.3">
      <c r="B41" s="4"/>
      <c r="L41" s="18" t="str">
        <f>region1</f>
        <v>Saint Vincent and the Grenadines</v>
      </c>
      <c r="M41" s="67">
        <f ca="1">E36+M36+U36</f>
        <v>0</v>
      </c>
      <c r="N41" s="67">
        <f ca="1">F36+N36+V36</f>
        <v>0</v>
      </c>
      <c r="O41" s="67">
        <f ca="1">G36+O36+W36</f>
        <v>0</v>
      </c>
      <c r="P41" s="67">
        <f ca="1">H36+P36+X36</f>
        <v>0</v>
      </c>
      <c r="Q41" s="67">
        <f ca="1">I36+Q36+Y36</f>
        <v>0</v>
      </c>
      <c r="R41" s="51">
        <f ca="1">SUM(M41:Q41)</f>
        <v>0</v>
      </c>
      <c r="AA41" s="5"/>
    </row>
    <row r="42" spans="2:27" x14ac:dyDescent="0.3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8"/>
    </row>
    <row r="44" spans="2:27" x14ac:dyDescent="0.3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3"/>
    </row>
    <row r="45" spans="2:27" ht="15.6" x14ac:dyDescent="0.3">
      <c r="B45" s="4"/>
      <c r="D45" s="200" t="s">
        <v>152</v>
      </c>
      <c r="AA45" s="5"/>
    </row>
    <row r="46" spans="2:27" ht="25.8" x14ac:dyDescent="0.3">
      <c r="B46" s="4"/>
      <c r="D46" s="298" t="s">
        <v>129</v>
      </c>
      <c r="E46" s="299"/>
      <c r="F46" s="299"/>
      <c r="G46" s="299"/>
      <c r="H46" s="299"/>
      <c r="I46" s="299"/>
      <c r="J46" s="299"/>
      <c r="K46" s="25"/>
      <c r="L46" s="298" t="s">
        <v>130</v>
      </c>
      <c r="M46" s="299"/>
      <c r="N46" s="299"/>
      <c r="O46" s="299"/>
      <c r="P46" s="299"/>
      <c r="Q46" s="299"/>
      <c r="R46" s="299"/>
      <c r="S46" s="25"/>
      <c r="T46" s="298" t="s">
        <v>131</v>
      </c>
      <c r="U46" s="299"/>
      <c r="V46" s="299"/>
      <c r="W46" s="299"/>
      <c r="X46" s="299"/>
      <c r="Y46" s="299"/>
      <c r="Z46" s="299"/>
      <c r="AA46" s="5"/>
    </row>
    <row r="47" spans="2:27" s="49" customFormat="1" x14ac:dyDescent="0.3">
      <c r="B47" s="63"/>
      <c r="D47" s="64"/>
      <c r="E47" s="64"/>
      <c r="F47" s="64" t="str">
        <f>IF(Parameters!$X$8&lt;2,"Hide","")</f>
        <v/>
      </c>
      <c r="G47" s="64" t="str">
        <f>IF(Parameters!$X$8&lt;3,"Hide","")</f>
        <v/>
      </c>
      <c r="H47" s="64" t="str">
        <f>IF(Parameters!$X$8&lt;4,"Hide","")</f>
        <v/>
      </c>
      <c r="I47" s="64" t="str">
        <f>IF(Parameters!$X$8&lt;5,"Hide","")</f>
        <v/>
      </c>
      <c r="J47" s="64"/>
      <c r="K47" s="64"/>
      <c r="L47" s="64"/>
      <c r="M47" s="64"/>
      <c r="N47" s="64" t="str">
        <f>IF(Parameters!$X$8&lt;2,"Hide","")</f>
        <v/>
      </c>
      <c r="O47" s="64" t="str">
        <f>IF(Parameters!$X$8&lt;3,"Hide","")</f>
        <v/>
      </c>
      <c r="P47" s="64" t="str">
        <f>IF(Parameters!$X$8&lt;4,"Hide","")</f>
        <v/>
      </c>
      <c r="Q47" s="64" t="str">
        <f>IF(Parameters!$X$8&lt;5,"Hide","")</f>
        <v/>
      </c>
      <c r="R47" s="64"/>
      <c r="S47" s="64"/>
      <c r="T47" s="64"/>
      <c r="U47" s="64"/>
      <c r="V47" s="64" t="str">
        <f>IF(Parameters!$X$8&lt;2,"Hide","")</f>
        <v/>
      </c>
      <c r="W47" s="64" t="str">
        <f>IF(Parameters!$X$8&lt;3,"Hide","")</f>
        <v/>
      </c>
      <c r="X47" s="64" t="str">
        <f>IF(Parameters!$X$8&lt;4,"Hide","")</f>
        <v/>
      </c>
      <c r="Y47" s="64" t="str">
        <f>IF(Parameters!$X$8&lt;5,"Hide","")</f>
        <v/>
      </c>
      <c r="Z47" s="64"/>
      <c r="AA47" s="65"/>
    </row>
    <row r="48" spans="2:27" x14ac:dyDescent="0.3">
      <c r="B48" s="4"/>
      <c r="D48" s="103" t="s">
        <v>128</v>
      </c>
      <c r="E48" s="53">
        <f ca="1">'Population Estimate'!$H$6</f>
        <v>2023</v>
      </c>
      <c r="F48" s="53">
        <f ca="1">E48+1</f>
        <v>2024</v>
      </c>
      <c r="G48" s="53">
        <f ca="1">F48+1</f>
        <v>2025</v>
      </c>
      <c r="H48" s="53">
        <f ca="1">G48+1</f>
        <v>2026</v>
      </c>
      <c r="I48" s="53">
        <f ca="1">H48+1</f>
        <v>2027</v>
      </c>
      <c r="J48" s="103" t="s">
        <v>67</v>
      </c>
      <c r="K48" s="9"/>
      <c r="L48" s="103" t="s">
        <v>128</v>
      </c>
      <c r="M48" s="53">
        <f ca="1">'Population Estimate'!$H$6</f>
        <v>2023</v>
      </c>
      <c r="N48" s="53">
        <f ca="1">M48+1</f>
        <v>2024</v>
      </c>
      <c r="O48" s="53">
        <f ca="1">N48+1</f>
        <v>2025</v>
      </c>
      <c r="P48" s="53">
        <f ca="1">O48+1</f>
        <v>2026</v>
      </c>
      <c r="Q48" s="53">
        <f ca="1">P48+1</f>
        <v>2027</v>
      </c>
      <c r="R48" s="103" t="s">
        <v>67</v>
      </c>
      <c r="S48" s="9"/>
      <c r="T48" s="103" t="s">
        <v>128</v>
      </c>
      <c r="U48" s="53">
        <f ca="1">'Population Estimate'!$H$6</f>
        <v>2023</v>
      </c>
      <c r="V48" s="53">
        <f ca="1">U48+1</f>
        <v>2024</v>
      </c>
      <c r="W48" s="53">
        <f ca="1">V48+1</f>
        <v>2025</v>
      </c>
      <c r="X48" s="53">
        <f ca="1">W48+1</f>
        <v>2026</v>
      </c>
      <c r="Y48" s="53">
        <f ca="1">X48+1</f>
        <v>2027</v>
      </c>
      <c r="Z48" s="103" t="s">
        <v>67</v>
      </c>
      <c r="AA48" s="5"/>
    </row>
    <row r="49" spans="2:27" x14ac:dyDescent="0.3">
      <c r="B49" s="4"/>
      <c r="C49" s="16">
        <v>1</v>
      </c>
      <c r="D49" s="66" t="str">
        <f>region1</f>
        <v>Saint Vincent and the Grenadines</v>
      </c>
      <c r="E49" s="67">
        <f ca="1">E7*Costs!$F$57</f>
        <v>0</v>
      </c>
      <c r="F49" s="67">
        <f ca="1">F7*Costs!$F$57</f>
        <v>0</v>
      </c>
      <c r="G49" s="67">
        <f ca="1">G7*Costs!$F$57</f>
        <v>0</v>
      </c>
      <c r="H49" s="67">
        <f ca="1">H7*Costs!$F$57</f>
        <v>0</v>
      </c>
      <c r="I49" s="67">
        <f ca="1">I7*Costs!$F$57</f>
        <v>0</v>
      </c>
      <c r="J49" s="51">
        <f ca="1">SUM(E49:I49)</f>
        <v>0</v>
      </c>
      <c r="L49" s="18" t="str">
        <f>region1</f>
        <v>Saint Vincent and the Grenadines</v>
      </c>
      <c r="M49" s="67">
        <f ca="1">M7*Costs!$G$57</f>
        <v>0</v>
      </c>
      <c r="N49" s="67">
        <f ca="1">N7*Costs!$G$57</f>
        <v>0</v>
      </c>
      <c r="O49" s="67">
        <f ca="1">O7*Costs!$G$57</f>
        <v>0</v>
      </c>
      <c r="P49" s="67">
        <f ca="1">P7*Costs!$G$57</f>
        <v>0</v>
      </c>
      <c r="Q49" s="67">
        <f ca="1">Q7*Costs!$G$57</f>
        <v>0</v>
      </c>
      <c r="R49" s="51">
        <f ca="1">SUM(M49:Q49)</f>
        <v>0</v>
      </c>
      <c r="S49" s="16"/>
      <c r="T49" s="18" t="str">
        <f>region1</f>
        <v>Saint Vincent and the Grenadines</v>
      </c>
      <c r="U49" s="67">
        <f ca="1">U7*Costs!$H$57</f>
        <v>0</v>
      </c>
      <c r="V49" s="67">
        <f ca="1">V7*Costs!$H$57</f>
        <v>0</v>
      </c>
      <c r="W49" s="67">
        <f ca="1">W7*Costs!$H$57</f>
        <v>0</v>
      </c>
      <c r="X49" s="67">
        <f ca="1">X7*Costs!$H$57</f>
        <v>0</v>
      </c>
      <c r="Y49" s="67">
        <f ca="1">Y7*Costs!$H$57</f>
        <v>0</v>
      </c>
      <c r="Z49" s="51">
        <f ca="1">SUM(U49:Y49)</f>
        <v>0</v>
      </c>
      <c r="AA49" s="5"/>
    </row>
    <row r="50" spans="2:27" x14ac:dyDescent="0.3">
      <c r="B50" s="4"/>
      <c r="AA50" s="5"/>
    </row>
    <row r="51" spans="2:27" x14ac:dyDescent="0.3">
      <c r="B51" s="4"/>
      <c r="AA51" s="5"/>
    </row>
    <row r="52" spans="2:27" x14ac:dyDescent="0.3">
      <c r="B52" s="4"/>
      <c r="AA52" s="5"/>
    </row>
    <row r="53" spans="2:27" ht="32.25" customHeight="1" x14ac:dyDescent="0.3">
      <c r="B53" s="4"/>
      <c r="L53" s="262" t="s">
        <v>164</v>
      </c>
      <c r="M53" s="263"/>
      <c r="N53" s="263"/>
      <c r="O53" s="263"/>
      <c r="P53" s="263"/>
      <c r="Q53" s="263"/>
      <c r="R53" s="263"/>
      <c r="AA53" s="5"/>
    </row>
    <row r="54" spans="2:27" x14ac:dyDescent="0.3">
      <c r="B54" s="4"/>
      <c r="L54" s="103" t="s">
        <v>128</v>
      </c>
      <c r="M54" s="53">
        <f ca="1">'Population Estimate'!$H$6</f>
        <v>2023</v>
      </c>
      <c r="N54" s="53">
        <f ca="1">M54+1</f>
        <v>2024</v>
      </c>
      <c r="O54" s="53">
        <f ca="1">N54+1</f>
        <v>2025</v>
      </c>
      <c r="P54" s="53">
        <f ca="1">O54+1</f>
        <v>2026</v>
      </c>
      <c r="Q54" s="53">
        <f ca="1">P54+1</f>
        <v>2027</v>
      </c>
      <c r="R54" s="103" t="s">
        <v>67</v>
      </c>
      <c r="AA54" s="5"/>
    </row>
    <row r="55" spans="2:27" x14ac:dyDescent="0.3">
      <c r="B55" s="4"/>
      <c r="L55" s="18" t="str">
        <f>region1</f>
        <v>Saint Vincent and the Grenadines</v>
      </c>
      <c r="M55" s="67">
        <f ca="1">E49+M49+U49</f>
        <v>0</v>
      </c>
      <c r="N55" s="67">
        <f ca="1">F49+N49+V49</f>
        <v>0</v>
      </c>
      <c r="O55" s="67">
        <f ca="1">G49+O49+W49</f>
        <v>0</v>
      </c>
      <c r="P55" s="67">
        <f ca="1">H49+P49+X49</f>
        <v>0</v>
      </c>
      <c r="Q55" s="67">
        <f ca="1">I49+Q49+Y49</f>
        <v>0</v>
      </c>
      <c r="R55" s="51">
        <f ca="1">SUM(M55:Q55)</f>
        <v>0</v>
      </c>
      <c r="AA55" s="5"/>
    </row>
    <row r="56" spans="2:27" x14ac:dyDescent="0.3"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8"/>
    </row>
    <row r="58" spans="2:27" x14ac:dyDescent="0.3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3"/>
    </row>
    <row r="59" spans="2:27" ht="15.6" x14ac:dyDescent="0.3">
      <c r="B59" s="4"/>
      <c r="D59" s="200" t="s">
        <v>154</v>
      </c>
      <c r="AA59" s="5"/>
    </row>
    <row r="60" spans="2:27" ht="25.8" x14ac:dyDescent="0.3">
      <c r="B60" s="4"/>
      <c r="D60" s="298" t="s">
        <v>129</v>
      </c>
      <c r="E60" s="299"/>
      <c r="F60" s="299"/>
      <c r="G60" s="299"/>
      <c r="H60" s="299"/>
      <c r="I60" s="299"/>
      <c r="J60" s="299"/>
      <c r="K60" s="25"/>
      <c r="L60" s="298" t="s">
        <v>130</v>
      </c>
      <c r="M60" s="299"/>
      <c r="N60" s="299"/>
      <c r="O60" s="299"/>
      <c r="P60" s="299"/>
      <c r="Q60" s="299"/>
      <c r="R60" s="299"/>
      <c r="S60" s="25"/>
      <c r="T60" s="298" t="s">
        <v>131</v>
      </c>
      <c r="U60" s="299"/>
      <c r="V60" s="299"/>
      <c r="W60" s="299"/>
      <c r="X60" s="299"/>
      <c r="Y60" s="299"/>
      <c r="Z60" s="299"/>
      <c r="AA60" s="5"/>
    </row>
    <row r="61" spans="2:27" s="49" customFormat="1" x14ac:dyDescent="0.3">
      <c r="B61" s="63"/>
      <c r="D61" s="64"/>
      <c r="E61" s="64"/>
      <c r="F61" s="64" t="str">
        <f>IF(Parameters!$X$8&lt;2,"Hide","")</f>
        <v/>
      </c>
      <c r="G61" s="64" t="str">
        <f>IF(Parameters!$X$8&lt;3,"Hide","")</f>
        <v/>
      </c>
      <c r="H61" s="64" t="str">
        <f>IF(Parameters!$X$8&lt;4,"Hide","")</f>
        <v/>
      </c>
      <c r="I61" s="64" t="str">
        <f>IF(Parameters!$X$8&lt;5,"Hide","")</f>
        <v/>
      </c>
      <c r="J61" s="64"/>
      <c r="K61" s="64"/>
      <c r="L61" s="64"/>
      <c r="M61" s="64"/>
      <c r="N61" s="64" t="str">
        <f>IF(Parameters!$X$8&lt;2,"Hide","")</f>
        <v/>
      </c>
      <c r="O61" s="64" t="str">
        <f>IF(Parameters!$X$8&lt;3,"Hide","")</f>
        <v/>
      </c>
      <c r="P61" s="64" t="str">
        <f>IF(Parameters!$X$8&lt;4,"Hide","")</f>
        <v/>
      </c>
      <c r="Q61" s="64" t="str">
        <f>IF(Parameters!$X$8&lt;5,"Hide","")</f>
        <v/>
      </c>
      <c r="R61" s="64"/>
      <c r="S61" s="64"/>
      <c r="T61" s="64"/>
      <c r="U61" s="64"/>
      <c r="V61" s="64" t="str">
        <f>IF(Parameters!$X$8&lt;2,"Hide","")</f>
        <v/>
      </c>
      <c r="W61" s="64" t="str">
        <f>IF(Parameters!$X$8&lt;3,"Hide","")</f>
        <v/>
      </c>
      <c r="X61" s="64" t="str">
        <f>IF(Parameters!$X$8&lt;4,"Hide","")</f>
        <v/>
      </c>
      <c r="Y61" s="64" t="str">
        <f>IF(Parameters!$X$8&lt;5,"Hide","")</f>
        <v/>
      </c>
      <c r="Z61" s="64"/>
      <c r="AA61" s="65"/>
    </row>
    <row r="62" spans="2:27" x14ac:dyDescent="0.3">
      <c r="B62" s="4"/>
      <c r="D62" s="103" t="s">
        <v>128</v>
      </c>
      <c r="E62" s="53">
        <f ca="1">'Population Estimate'!$H$6</f>
        <v>2023</v>
      </c>
      <c r="F62" s="53">
        <f ca="1">E62+1</f>
        <v>2024</v>
      </c>
      <c r="G62" s="53">
        <f ca="1">F62+1</f>
        <v>2025</v>
      </c>
      <c r="H62" s="53">
        <f ca="1">G62+1</f>
        <v>2026</v>
      </c>
      <c r="I62" s="53">
        <f ca="1">H62+1</f>
        <v>2027</v>
      </c>
      <c r="J62" s="103" t="s">
        <v>67</v>
      </c>
      <c r="K62" s="9"/>
      <c r="L62" s="103" t="s">
        <v>128</v>
      </c>
      <c r="M62" s="53">
        <f ca="1">'Population Estimate'!$H$6</f>
        <v>2023</v>
      </c>
      <c r="N62" s="53">
        <f ca="1">M62+1</f>
        <v>2024</v>
      </c>
      <c r="O62" s="53">
        <f ca="1">N62+1</f>
        <v>2025</v>
      </c>
      <c r="P62" s="53">
        <f ca="1">O62+1</f>
        <v>2026</v>
      </c>
      <c r="Q62" s="53">
        <f ca="1">P62+1</f>
        <v>2027</v>
      </c>
      <c r="R62" s="103" t="s">
        <v>67</v>
      </c>
      <c r="S62" s="9"/>
      <c r="T62" s="103" t="s">
        <v>128</v>
      </c>
      <c r="U62" s="53">
        <f ca="1">'Population Estimate'!$H$6</f>
        <v>2023</v>
      </c>
      <c r="V62" s="53">
        <f ca="1">U62+1</f>
        <v>2024</v>
      </c>
      <c r="W62" s="53">
        <f ca="1">V62+1</f>
        <v>2025</v>
      </c>
      <c r="X62" s="53">
        <f ca="1">W62+1</f>
        <v>2026</v>
      </c>
      <c r="Y62" s="53">
        <f ca="1">X62+1</f>
        <v>2027</v>
      </c>
      <c r="Z62" s="103" t="s">
        <v>67</v>
      </c>
      <c r="AA62" s="5"/>
    </row>
    <row r="63" spans="2:27" x14ac:dyDescent="0.3">
      <c r="B63" s="4"/>
      <c r="C63" s="16">
        <v>1</v>
      </c>
      <c r="D63" s="66" t="str">
        <f>region1</f>
        <v>Saint Vincent and the Grenadines</v>
      </c>
      <c r="E63" s="67">
        <f ca="1">E7*Costs!$F$58</f>
        <v>0</v>
      </c>
      <c r="F63" s="67">
        <f ca="1">F7*Costs!$F$58</f>
        <v>0</v>
      </c>
      <c r="G63" s="67">
        <f ca="1">G7*Costs!$F$58</f>
        <v>0</v>
      </c>
      <c r="H63" s="67">
        <f ca="1">H7*Costs!$F$58</f>
        <v>0</v>
      </c>
      <c r="I63" s="67">
        <f ca="1">I7*Costs!$F$58</f>
        <v>0</v>
      </c>
      <c r="J63" s="51">
        <f ca="1">SUM(E63:I63)</f>
        <v>0</v>
      </c>
      <c r="L63" s="18" t="str">
        <f>region1</f>
        <v>Saint Vincent and the Grenadines</v>
      </c>
      <c r="M63" s="67">
        <f ca="1">M7*Costs!$G$58</f>
        <v>0</v>
      </c>
      <c r="N63" s="67">
        <f ca="1">N7*Costs!$G$58</f>
        <v>0</v>
      </c>
      <c r="O63" s="67">
        <f ca="1">O7*Costs!$G$58</f>
        <v>0</v>
      </c>
      <c r="P63" s="67">
        <f ca="1">P7*Costs!$G$58</f>
        <v>0</v>
      </c>
      <c r="Q63" s="67">
        <f ca="1">Q7*Costs!$G$58</f>
        <v>0</v>
      </c>
      <c r="R63" s="51">
        <f ca="1">SUM(M63:Q63)</f>
        <v>0</v>
      </c>
      <c r="S63" s="16"/>
      <c r="T63" s="18" t="str">
        <f>region1</f>
        <v>Saint Vincent and the Grenadines</v>
      </c>
      <c r="U63" s="67">
        <f ca="1">U7*Costs!$H$58</f>
        <v>0</v>
      </c>
      <c r="V63" s="67">
        <f ca="1">V7*Costs!$H$58</f>
        <v>0</v>
      </c>
      <c r="W63" s="67">
        <f ca="1">W7*Costs!$H$58</f>
        <v>0</v>
      </c>
      <c r="X63" s="67">
        <f ca="1">X7*Costs!$H$58</f>
        <v>0</v>
      </c>
      <c r="Y63" s="67">
        <f ca="1">Y7*Costs!$H$58</f>
        <v>0</v>
      </c>
      <c r="Z63" s="51">
        <f ca="1">SUM(U63:Y63)</f>
        <v>0</v>
      </c>
      <c r="AA63" s="5"/>
    </row>
    <row r="64" spans="2:27" x14ac:dyDescent="0.3">
      <c r="B64" s="4"/>
      <c r="AA64" s="5"/>
    </row>
    <row r="65" spans="2:27" x14ac:dyDescent="0.3">
      <c r="B65" s="4"/>
      <c r="AA65" s="5"/>
    </row>
    <row r="66" spans="2:27" x14ac:dyDescent="0.3">
      <c r="B66" s="4"/>
      <c r="AA66" s="5"/>
    </row>
    <row r="67" spans="2:27" ht="32.25" customHeight="1" x14ac:dyDescent="0.3">
      <c r="B67" s="4"/>
      <c r="L67" s="262" t="s">
        <v>164</v>
      </c>
      <c r="M67" s="263"/>
      <c r="N67" s="263"/>
      <c r="O67" s="263"/>
      <c r="P67" s="263"/>
      <c r="Q67" s="263"/>
      <c r="R67" s="263"/>
      <c r="AA67" s="5"/>
    </row>
    <row r="68" spans="2:27" x14ac:dyDescent="0.3">
      <c r="B68" s="4"/>
      <c r="L68" s="103" t="s">
        <v>128</v>
      </c>
      <c r="M68" s="53">
        <f ca="1">'Population Estimate'!$H$6</f>
        <v>2023</v>
      </c>
      <c r="N68" s="53">
        <f ca="1">M68+1</f>
        <v>2024</v>
      </c>
      <c r="O68" s="53">
        <f ca="1">N68+1</f>
        <v>2025</v>
      </c>
      <c r="P68" s="53">
        <f ca="1">O68+1</f>
        <v>2026</v>
      </c>
      <c r="Q68" s="53">
        <f ca="1">P68+1</f>
        <v>2027</v>
      </c>
      <c r="R68" s="103" t="s">
        <v>67</v>
      </c>
      <c r="AA68" s="5"/>
    </row>
    <row r="69" spans="2:27" x14ac:dyDescent="0.3">
      <c r="B69" s="4"/>
      <c r="L69" s="18" t="str">
        <f>region1</f>
        <v>Saint Vincent and the Grenadines</v>
      </c>
      <c r="M69" s="67">
        <f ca="1">E63+M63+U63</f>
        <v>0</v>
      </c>
      <c r="N69" s="67">
        <f ca="1">F63+N63+V63</f>
        <v>0</v>
      </c>
      <c r="O69" s="67">
        <f ca="1">G63+O63+W63</f>
        <v>0</v>
      </c>
      <c r="P69" s="67">
        <f ca="1">H63+P63+X63</f>
        <v>0</v>
      </c>
      <c r="Q69" s="67">
        <f ca="1">I63+Q63+Y63</f>
        <v>0</v>
      </c>
      <c r="R69" s="51">
        <f ca="1">SUM(M69:Q69)</f>
        <v>0</v>
      </c>
      <c r="AA69" s="5"/>
    </row>
    <row r="70" spans="2:27" x14ac:dyDescent="0.3"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8"/>
    </row>
  </sheetData>
  <mergeCells count="20">
    <mergeCell ref="L67:R67"/>
    <mergeCell ref="D46:J46"/>
    <mergeCell ref="L46:R46"/>
    <mergeCell ref="T46:Z46"/>
    <mergeCell ref="L53:R53"/>
    <mergeCell ref="D60:J60"/>
    <mergeCell ref="L60:R60"/>
    <mergeCell ref="T60:Z60"/>
    <mergeCell ref="L26:R26"/>
    <mergeCell ref="D33:J33"/>
    <mergeCell ref="L33:R33"/>
    <mergeCell ref="T33:Z33"/>
    <mergeCell ref="L39:R39"/>
    <mergeCell ref="T4:Z4"/>
    <mergeCell ref="L11:R11"/>
    <mergeCell ref="D4:J4"/>
    <mergeCell ref="L4:R4"/>
    <mergeCell ref="D19:J19"/>
    <mergeCell ref="L19:R19"/>
    <mergeCell ref="T19:Z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294A6-5332-4B78-A851-58EAA8E981A6}">
  <sheetPr>
    <pageSetUpPr fitToPage="1"/>
  </sheetPr>
  <dimension ref="C1:BH143"/>
  <sheetViews>
    <sheetView showGridLines="0" zoomScale="70" zoomScaleNormal="70" zoomScaleSheetLayoutView="80" workbookViewId="0">
      <selection activeCell="C141" sqref="C141"/>
    </sheetView>
  </sheetViews>
  <sheetFormatPr defaultRowHeight="14.4" x14ac:dyDescent="0.3"/>
  <cols>
    <col min="1" max="2" width="2.44140625" customWidth="1"/>
    <col min="3" max="3" width="15.44140625" customWidth="1"/>
    <col min="4" max="8" width="16.33203125" customWidth="1"/>
    <col min="9" max="10" width="8.44140625" customWidth="1"/>
    <col min="11" max="11" width="18" customWidth="1"/>
    <col min="12" max="16" width="11" customWidth="1"/>
    <col min="17" max="18" width="2.44140625" customWidth="1"/>
    <col min="19" max="20" width="12.6640625" bestFit="1" customWidth="1"/>
    <col min="21" max="25" width="17.33203125" hidden="1" customWidth="1"/>
    <col min="26" max="26" width="0" hidden="1" customWidth="1"/>
    <col min="38" max="38" width="15.88671875" customWidth="1"/>
    <col min="39" max="39" width="12.77734375" bestFit="1" customWidth="1"/>
    <col min="40" max="40" width="17.88671875" customWidth="1"/>
    <col min="41" max="41" width="22.77734375" customWidth="1"/>
    <col min="42" max="43" width="12.88671875" bestFit="1" customWidth="1"/>
    <col min="44" max="44" width="9.5546875" bestFit="1" customWidth="1"/>
    <col min="45" max="45" width="11" customWidth="1"/>
    <col min="46" max="46" width="11.88671875" bestFit="1" customWidth="1"/>
    <col min="47" max="47" width="12.77734375" bestFit="1" customWidth="1"/>
    <col min="48" max="50" width="11.77734375" bestFit="1" customWidth="1"/>
    <col min="52" max="52" width="16.33203125" customWidth="1"/>
    <col min="53" max="53" width="12.77734375" bestFit="1" customWidth="1"/>
    <col min="54" max="57" width="11.77734375" bestFit="1" customWidth="1"/>
  </cols>
  <sheetData>
    <row r="1" spans="3:46" x14ac:dyDescent="0.3">
      <c r="L1" t="s">
        <v>199</v>
      </c>
      <c r="U1" t="s">
        <v>203</v>
      </c>
    </row>
    <row r="2" spans="3:46" x14ac:dyDescent="0.3">
      <c r="U2" t="s">
        <v>142</v>
      </c>
    </row>
    <row r="3" spans="3:46" x14ac:dyDescent="0.3">
      <c r="U3" t="s">
        <v>208</v>
      </c>
    </row>
    <row r="6" spans="3:46" x14ac:dyDescent="0.3">
      <c r="U6" t="s">
        <v>210</v>
      </c>
    </row>
    <row r="9" spans="3:46" ht="23.4" x14ac:dyDescent="0.45">
      <c r="C9" s="305" t="s">
        <v>197</v>
      </c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</row>
    <row r="10" spans="3:46" ht="14.4" customHeight="1" x14ac:dyDescent="0.3">
      <c r="C10" s="306" t="str">
        <f>IF(ISBLANK(Parameters!H7)," ",Parameters!H7)</f>
        <v>Saint Vincent and the Grenadines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</row>
    <row r="11" spans="3:46" ht="14.4" customHeight="1" x14ac:dyDescent="0.3"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</row>
    <row r="12" spans="3:46" ht="6.6" customHeight="1" x14ac:dyDescent="0.3">
      <c r="L12" s="19">
        <f>'Population Estimate'!H5</f>
        <v>0</v>
      </c>
      <c r="M12" s="19" t="str">
        <f>'Population Estimate'!I5</f>
        <v/>
      </c>
      <c r="N12" s="19" t="str">
        <f>'Population Estimate'!J5</f>
        <v/>
      </c>
      <c r="O12" s="19" t="str">
        <f>'Population Estimate'!K5</f>
        <v/>
      </c>
      <c r="P12" s="19" t="str">
        <f>'Population Estimate'!L5</f>
        <v/>
      </c>
    </row>
    <row r="13" spans="3:46" ht="25.8" x14ac:dyDescent="0.5">
      <c r="C13" s="301" t="s">
        <v>207</v>
      </c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AO13" s="204"/>
      <c r="AP13" s="203"/>
      <c r="AQ13" s="203"/>
      <c r="AR13" s="203"/>
      <c r="AS13" s="203"/>
      <c r="AT13" s="203"/>
    </row>
    <row r="14" spans="3:46" x14ac:dyDescent="0.3">
      <c r="AP14" s="203"/>
      <c r="AQ14" s="203"/>
      <c r="AR14" s="203"/>
      <c r="AS14" s="203"/>
      <c r="AT14" s="203"/>
    </row>
    <row r="15" spans="3:46" x14ac:dyDescent="0.3">
      <c r="J15" s="14"/>
      <c r="K15" s="14"/>
      <c r="L15" s="14"/>
      <c r="M15" s="14"/>
      <c r="N15" s="14"/>
      <c r="O15" s="14"/>
      <c r="P15" s="14"/>
      <c r="AP15" s="203"/>
      <c r="AQ15" s="203"/>
      <c r="AR15" s="203"/>
      <c r="AS15" s="203"/>
      <c r="AT15" s="203"/>
    </row>
    <row r="16" spans="3:46" ht="21" x14ac:dyDescent="0.4">
      <c r="C16" s="304" t="s">
        <v>209</v>
      </c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AP16" s="203"/>
      <c r="AQ16" s="203"/>
      <c r="AR16" s="203"/>
      <c r="AS16" s="203"/>
      <c r="AT16" s="203"/>
    </row>
    <row r="17" spans="3:60" ht="21" customHeight="1" x14ac:dyDescent="0.3">
      <c r="C17" s="237"/>
      <c r="D17" s="238"/>
      <c r="E17" s="238"/>
      <c r="F17" s="238"/>
      <c r="G17" s="238"/>
      <c r="H17" s="238"/>
      <c r="I17" s="239"/>
      <c r="J17" s="14"/>
      <c r="K17" s="14"/>
      <c r="L17" s="14"/>
      <c r="M17" s="14"/>
      <c r="N17" s="14"/>
      <c r="O17" s="14"/>
      <c r="P17" s="14"/>
      <c r="BD17" s="214"/>
      <c r="BE17" s="214"/>
      <c r="BF17" s="214"/>
      <c r="BG17" s="214"/>
      <c r="BH17" s="214"/>
    </row>
    <row r="18" spans="3:60" ht="21" customHeight="1" x14ac:dyDescent="0.35">
      <c r="C18" s="237"/>
      <c r="D18" s="238"/>
      <c r="E18" s="238"/>
      <c r="F18" s="238"/>
      <c r="G18" s="238"/>
      <c r="H18" s="238"/>
      <c r="I18" s="239"/>
      <c r="J18" s="14"/>
      <c r="K18" s="302" t="s">
        <v>209</v>
      </c>
      <c r="L18" s="302"/>
      <c r="M18" s="302"/>
      <c r="N18" s="302"/>
      <c r="O18" s="302"/>
      <c r="P18" s="302"/>
      <c r="BD18" s="214"/>
      <c r="BE18" s="214"/>
      <c r="BF18" s="214"/>
      <c r="BG18" s="214"/>
      <c r="BH18" s="214"/>
    </row>
    <row r="19" spans="3:60" ht="18" x14ac:dyDescent="0.35">
      <c r="C19" s="237"/>
      <c r="D19" s="238"/>
      <c r="E19" s="238"/>
      <c r="F19" s="238"/>
      <c r="G19" s="238"/>
      <c r="H19" s="238"/>
      <c r="I19" s="239"/>
      <c r="J19" s="14"/>
      <c r="K19" s="205"/>
      <c r="L19" s="217">
        <f ca="1">'Population Estimate'!H6</f>
        <v>2023</v>
      </c>
      <c r="M19" s="218">
        <f ca="1">IF(M12="Hide"," ",'Population Estimate'!I6)</f>
        <v>2024</v>
      </c>
      <c r="N19" s="217">
        <f ca="1">IF(N12="Hide"," ",'Population Estimate'!J6)</f>
        <v>2025</v>
      </c>
      <c r="O19" s="218">
        <f ca="1">IF(O12="Hide"," ",'Population Estimate'!K6)</f>
        <v>2026</v>
      </c>
      <c r="P19" s="217">
        <f ca="1">IF(P12="Hide"," ",'Population Estimate'!L6)</f>
        <v>2027</v>
      </c>
      <c r="BD19" s="214"/>
      <c r="BE19" s="214"/>
      <c r="BF19" s="214"/>
      <c r="BG19" s="214"/>
      <c r="BH19" s="214"/>
    </row>
    <row r="20" spans="3:60" ht="54" x14ac:dyDescent="0.35">
      <c r="C20" s="240"/>
      <c r="D20" s="241"/>
      <c r="E20" s="241"/>
      <c r="F20" s="241"/>
      <c r="G20" s="241"/>
      <c r="H20" s="241"/>
      <c r="I20" s="239"/>
      <c r="J20" s="14"/>
      <c r="K20" s="219" t="str">
        <f>_xlfn.CONCAT(K18," ",U6)</f>
        <v>Total Population Need for PreP</v>
      </c>
      <c r="L20" s="220">
        <f ca="1">U20</f>
        <v>0</v>
      </c>
      <c r="M20" s="221" t="e">
        <f ca="1">IF(V20=0,NA(),V20)</f>
        <v>#N/A</v>
      </c>
      <c r="N20" s="220" t="e">
        <f t="shared" ref="N20:P20" ca="1" si="0">IF(W20=0,NA(),W20)</f>
        <v>#N/A</v>
      </c>
      <c r="O20" s="221" t="e">
        <f t="shared" ca="1" si="0"/>
        <v>#N/A</v>
      </c>
      <c r="P20" s="220" t="e">
        <f t="shared" ca="1" si="0"/>
        <v>#N/A</v>
      </c>
      <c r="U20" s="221">
        <f ca="1">'Population Estimate'!R28</f>
        <v>0</v>
      </c>
      <c r="V20" s="221">
        <f ca="1">'Population Estimate'!S28</f>
        <v>0</v>
      </c>
      <c r="W20" s="221">
        <f ca="1">'Population Estimate'!T28</f>
        <v>0</v>
      </c>
      <c r="X20" s="221">
        <f ca="1">'Population Estimate'!U28</f>
        <v>0</v>
      </c>
      <c r="Y20" s="221">
        <f ca="1">'Population Estimate'!V28</f>
        <v>0</v>
      </c>
    </row>
    <row r="21" spans="3:60" ht="54" x14ac:dyDescent="0.35">
      <c r="C21" s="242"/>
      <c r="D21" s="242"/>
      <c r="E21" s="242"/>
      <c r="F21" s="242"/>
      <c r="G21" s="242"/>
      <c r="H21" s="242"/>
      <c r="I21" s="239"/>
      <c r="J21" s="14"/>
      <c r="K21" s="219" t="str">
        <f>_xlfn.CONCAT(K18," ",$U$2)</f>
        <v>Total Population PrEP Acceptability</v>
      </c>
      <c r="L21" s="220">
        <f t="shared" ref="L21:L22" ca="1" si="1">U21</f>
        <v>0</v>
      </c>
      <c r="M21" s="221" t="e">
        <f t="shared" ref="M21:M22" ca="1" si="2">IF(V21=0,NA(),V21)</f>
        <v>#N/A</v>
      </c>
      <c r="N21" s="220" t="e">
        <f t="shared" ref="N21:N22" ca="1" si="3">IF(W21=0,NA(),W21)</f>
        <v>#N/A</v>
      </c>
      <c r="O21" s="221" t="e">
        <f t="shared" ref="O21:O22" ca="1" si="4">IF(X21=0,NA(),X21)</f>
        <v>#N/A</v>
      </c>
      <c r="P21" s="220" t="e">
        <f t="shared" ref="P21:P22" ca="1" si="5">IF(Y21=0,NA(),Y21)</f>
        <v>#N/A</v>
      </c>
      <c r="U21" s="221">
        <f ca="1">'Population Estimate'!R29</f>
        <v>0</v>
      </c>
      <c r="V21" s="221">
        <f ca="1">'Population Estimate'!S29</f>
        <v>0</v>
      </c>
      <c r="W21" s="221">
        <f ca="1">'Population Estimate'!T29</f>
        <v>0</v>
      </c>
      <c r="X21" s="221">
        <f ca="1">'Population Estimate'!U29</f>
        <v>0</v>
      </c>
      <c r="Y21" s="221">
        <f ca="1">'Population Estimate'!V29</f>
        <v>0</v>
      </c>
    </row>
    <row r="22" spans="3:60" ht="54" x14ac:dyDescent="0.35">
      <c r="C22" s="239"/>
      <c r="D22" s="239"/>
      <c r="E22" s="239"/>
      <c r="F22" s="239"/>
      <c r="G22" s="239"/>
      <c r="H22" s="239"/>
      <c r="I22" s="239"/>
      <c r="J22" s="14"/>
      <c r="K22" s="219" t="str">
        <f>_xlfn.CONCAT(K18," ",$U$3)</f>
        <v>Total Population PrEP Expansion Plan</v>
      </c>
      <c r="L22" s="220">
        <f t="shared" ca="1" si="1"/>
        <v>0</v>
      </c>
      <c r="M22" s="221" t="e">
        <f t="shared" ca="1" si="2"/>
        <v>#N/A</v>
      </c>
      <c r="N22" s="220" t="e">
        <f t="shared" ca="1" si="3"/>
        <v>#N/A</v>
      </c>
      <c r="O22" s="221" t="e">
        <f t="shared" ca="1" si="4"/>
        <v>#N/A</v>
      </c>
      <c r="P22" s="220" t="e">
        <f t="shared" ca="1" si="5"/>
        <v>#N/A</v>
      </c>
      <c r="U22" s="221">
        <f ca="1">'Population Estimate'!R30</f>
        <v>0</v>
      </c>
      <c r="V22" s="221">
        <f ca="1">'Population Estimate'!S30</f>
        <v>0</v>
      </c>
      <c r="W22" s="221">
        <f ca="1">'Population Estimate'!T30</f>
        <v>0</v>
      </c>
      <c r="X22" s="221">
        <f ca="1">'Population Estimate'!U30</f>
        <v>0</v>
      </c>
      <c r="Y22" s="221">
        <f ca="1">'Population Estimate'!V30</f>
        <v>0</v>
      </c>
      <c r="AP22" s="203"/>
      <c r="AQ22" s="203"/>
      <c r="AR22" s="203"/>
      <c r="AS22" s="203"/>
      <c r="AT22" s="203"/>
    </row>
    <row r="23" spans="3:60" ht="20.399999999999999" customHeight="1" x14ac:dyDescent="0.3">
      <c r="C23" s="239"/>
      <c r="D23" s="239"/>
      <c r="E23" s="239"/>
      <c r="F23" s="239"/>
      <c r="G23" s="239"/>
      <c r="H23" s="239"/>
      <c r="I23" s="239"/>
      <c r="J23" s="14"/>
      <c r="K23" s="14"/>
      <c r="L23" s="14"/>
      <c r="M23" s="14"/>
      <c r="N23" s="14"/>
      <c r="O23" s="14"/>
      <c r="P23" s="14"/>
      <c r="AP23" s="203"/>
      <c r="AQ23" s="203"/>
      <c r="AR23" s="203"/>
      <c r="AS23" s="203"/>
      <c r="AT23" s="203"/>
    </row>
    <row r="24" spans="3:60" ht="20.399999999999999" customHeight="1" x14ac:dyDescent="0.3">
      <c r="C24" s="239"/>
      <c r="D24" s="239"/>
      <c r="E24" s="239"/>
      <c r="F24" s="239"/>
      <c r="G24" s="239"/>
      <c r="H24" s="239"/>
      <c r="I24" s="239"/>
      <c r="J24" s="14"/>
      <c r="K24" s="14"/>
      <c r="L24" s="14"/>
      <c r="M24" s="14"/>
      <c r="N24" s="14"/>
      <c r="O24" s="14"/>
      <c r="P24" s="14"/>
      <c r="AP24" s="203"/>
      <c r="AQ24" s="203"/>
      <c r="AR24" s="203"/>
      <c r="AS24" s="203"/>
      <c r="AT24" s="203"/>
    </row>
    <row r="25" spans="3:60" x14ac:dyDescent="0.3">
      <c r="J25" s="14"/>
      <c r="K25" s="14"/>
      <c r="L25" s="14"/>
      <c r="M25" s="14"/>
      <c r="N25" s="14"/>
      <c r="O25" s="14"/>
      <c r="P25" s="14"/>
      <c r="AP25" s="203"/>
      <c r="AQ25" s="203"/>
      <c r="AR25" s="203"/>
      <c r="AS25" s="203"/>
      <c r="AT25" s="203"/>
    </row>
    <row r="26" spans="3:60" x14ac:dyDescent="0.3">
      <c r="J26" s="14"/>
      <c r="K26" s="14"/>
      <c r="L26" s="14"/>
      <c r="M26" s="14"/>
      <c r="N26" s="14"/>
      <c r="O26" s="14"/>
      <c r="P26" s="14"/>
      <c r="AP26" s="203"/>
      <c r="AQ26" s="203"/>
      <c r="AR26" s="203"/>
      <c r="AS26" s="203"/>
      <c r="AT26" s="203"/>
    </row>
    <row r="27" spans="3:60" ht="21" x14ac:dyDescent="0.4">
      <c r="C27" s="304" t="s">
        <v>204</v>
      </c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AP27" s="203"/>
      <c r="AQ27" s="203"/>
      <c r="AR27" s="203"/>
      <c r="AS27" s="203"/>
      <c r="AT27" s="203"/>
    </row>
    <row r="28" spans="3:60" ht="15.6" x14ac:dyDescent="0.3">
      <c r="C28" s="222"/>
      <c r="D28" s="223"/>
      <c r="E28" s="223"/>
      <c r="F28" s="223"/>
      <c r="G28" s="223"/>
      <c r="H28" s="223"/>
      <c r="I28" s="224"/>
      <c r="J28" s="14"/>
      <c r="K28" s="14"/>
      <c r="L28" s="14"/>
      <c r="M28" s="14"/>
      <c r="N28" s="14"/>
      <c r="O28" s="14"/>
      <c r="P28" s="14"/>
      <c r="AP28" s="203"/>
      <c r="AQ28" s="203"/>
      <c r="AR28" s="203"/>
      <c r="AS28" s="203"/>
      <c r="AT28" s="203"/>
    </row>
    <row r="29" spans="3:60" ht="18" x14ac:dyDescent="0.35">
      <c r="C29" s="222"/>
      <c r="D29" s="223"/>
      <c r="E29" s="223"/>
      <c r="F29" s="223"/>
      <c r="G29" s="223"/>
      <c r="H29" s="223"/>
      <c r="I29" s="224"/>
      <c r="J29" s="14"/>
      <c r="K29" s="303" t="s">
        <v>129</v>
      </c>
      <c r="L29" s="303" t="s">
        <v>129</v>
      </c>
      <c r="M29" s="303"/>
      <c r="N29" s="303"/>
      <c r="O29" s="303"/>
      <c r="P29" s="303"/>
    </row>
    <row r="30" spans="3:60" ht="18" x14ac:dyDescent="0.35">
      <c r="C30" s="222"/>
      <c r="D30" s="223"/>
      <c r="E30" s="223"/>
      <c r="F30" s="223"/>
      <c r="G30" s="223"/>
      <c r="H30" s="223"/>
      <c r="I30" s="224"/>
      <c r="J30" s="14"/>
      <c r="K30" s="205"/>
      <c r="L30" s="243">
        <f ca="1">L19</f>
        <v>2023</v>
      </c>
      <c r="M30" s="218">
        <f ca="1">M19</f>
        <v>2024</v>
      </c>
      <c r="N30" s="243">
        <f ca="1">N19</f>
        <v>2025</v>
      </c>
      <c r="O30" s="218">
        <f ca="1">O19</f>
        <v>2026</v>
      </c>
      <c r="P30" s="243">
        <f ca="1">P19</f>
        <v>2027</v>
      </c>
    </row>
    <row r="31" spans="3:60" ht="36.6" customHeight="1" x14ac:dyDescent="0.35">
      <c r="C31" s="225"/>
      <c r="D31" s="226"/>
      <c r="E31" s="226"/>
      <c r="F31" s="226"/>
      <c r="G31" s="226"/>
      <c r="H31" s="226"/>
      <c r="I31" s="224"/>
      <c r="J31" s="14"/>
      <c r="K31" s="219" t="str">
        <f>_xlfn.CONCAT(L29," ",$U$1)</f>
        <v>MSM total Need for PrEP</v>
      </c>
      <c r="L31" s="244">
        <f ca="1">U31</f>
        <v>0</v>
      </c>
      <c r="M31" s="221" t="e">
        <f ca="1">IF(V31=0,NA(),V31)</f>
        <v>#N/A</v>
      </c>
      <c r="N31" s="244" t="e">
        <f t="shared" ref="N31:N33" ca="1" si="6">IF(W31=0,NA(),W31)</f>
        <v>#N/A</v>
      </c>
      <c r="O31" s="221" t="e">
        <f t="shared" ref="O31:O33" ca="1" si="7">IF(X31=0,NA(),X31)</f>
        <v>#N/A</v>
      </c>
      <c r="P31" s="244" t="e">
        <f t="shared" ref="P31:P33" ca="1" si="8">IF(Y31=0,NA(),Y31)</f>
        <v>#N/A</v>
      </c>
      <c r="U31" s="221">
        <f ca="1">'Population Estimate'!H22</f>
        <v>0</v>
      </c>
      <c r="V31" s="221">
        <f ca="1">'Population Estimate'!I22</f>
        <v>0</v>
      </c>
      <c r="W31" s="221">
        <f ca="1">'Population Estimate'!J22</f>
        <v>0</v>
      </c>
      <c r="X31" s="221">
        <f ca="1">'Population Estimate'!K22</f>
        <v>0</v>
      </c>
      <c r="Y31" s="221">
        <f ca="1">'Population Estimate'!L22</f>
        <v>0</v>
      </c>
    </row>
    <row r="32" spans="3:60" ht="36.6" customHeight="1" x14ac:dyDescent="0.35">
      <c r="C32" s="227"/>
      <c r="D32" s="227"/>
      <c r="E32" s="227"/>
      <c r="F32" s="227"/>
      <c r="G32" s="227"/>
      <c r="H32" s="227"/>
      <c r="I32" s="224"/>
      <c r="J32" s="14"/>
      <c r="K32" s="219" t="str">
        <f>_xlfn.CONCAT(L29," ",$U$2)</f>
        <v>MSM PrEP Acceptability</v>
      </c>
      <c r="L32" s="244">
        <f t="shared" ref="L32:L33" ca="1" si="9">U32</f>
        <v>0</v>
      </c>
      <c r="M32" s="221" t="e">
        <f t="shared" ref="M32:M33" ca="1" si="10">IF(V32=0,NA(),V32)</f>
        <v>#N/A</v>
      </c>
      <c r="N32" s="244" t="e">
        <f t="shared" ca="1" si="6"/>
        <v>#N/A</v>
      </c>
      <c r="O32" s="221" t="e">
        <f t="shared" ca="1" si="7"/>
        <v>#N/A</v>
      </c>
      <c r="P32" s="244" t="e">
        <f t="shared" ca="1" si="8"/>
        <v>#N/A</v>
      </c>
      <c r="U32" s="221">
        <f ca="1">'Population Estimate'!H23</f>
        <v>0</v>
      </c>
      <c r="V32" s="221">
        <f ca="1">'Population Estimate'!I23</f>
        <v>0</v>
      </c>
      <c r="W32" s="221">
        <f ca="1">'Population Estimate'!J23</f>
        <v>0</v>
      </c>
      <c r="X32" s="221">
        <f ca="1">'Population Estimate'!K23</f>
        <v>0</v>
      </c>
      <c r="Y32" s="221">
        <f ca="1">'Population Estimate'!L23</f>
        <v>0</v>
      </c>
    </row>
    <row r="33" spans="3:46" ht="36.6" customHeight="1" x14ac:dyDescent="0.35">
      <c r="C33" s="224"/>
      <c r="D33" s="224"/>
      <c r="E33" s="224"/>
      <c r="F33" s="224"/>
      <c r="G33" s="224"/>
      <c r="H33" s="224"/>
      <c r="I33" s="224"/>
      <c r="J33" s="14"/>
      <c r="K33" s="219" t="str">
        <f>_xlfn.CONCAT(L29," ",$U$3)</f>
        <v>MSM PrEP Expansion Plan</v>
      </c>
      <c r="L33" s="244">
        <f t="shared" ca="1" si="9"/>
        <v>0</v>
      </c>
      <c r="M33" s="221" t="e">
        <f t="shared" ca="1" si="10"/>
        <v>#N/A</v>
      </c>
      <c r="N33" s="244" t="e">
        <f t="shared" ca="1" si="6"/>
        <v>#N/A</v>
      </c>
      <c r="O33" s="221" t="e">
        <f t="shared" ca="1" si="7"/>
        <v>#N/A</v>
      </c>
      <c r="P33" s="244" t="e">
        <f t="shared" ca="1" si="8"/>
        <v>#N/A</v>
      </c>
      <c r="U33" s="221">
        <f ca="1">'Population Estimate'!H24</f>
        <v>0</v>
      </c>
      <c r="V33" s="221">
        <f ca="1">'Population Estimate'!I24</f>
        <v>0</v>
      </c>
      <c r="W33" s="221">
        <f ca="1">'Population Estimate'!J24</f>
        <v>0</v>
      </c>
      <c r="X33" s="221">
        <f ca="1">'Population Estimate'!K24</f>
        <v>0</v>
      </c>
      <c r="Y33" s="221">
        <f ca="1">'Population Estimate'!L24</f>
        <v>0</v>
      </c>
    </row>
    <row r="34" spans="3:46" x14ac:dyDescent="0.3">
      <c r="C34" s="224"/>
      <c r="D34" s="224"/>
      <c r="E34" s="224"/>
      <c r="F34" s="224"/>
      <c r="G34" s="224"/>
      <c r="H34" s="224"/>
      <c r="I34" s="224"/>
      <c r="J34" s="14"/>
      <c r="K34" s="14"/>
      <c r="L34" s="14"/>
      <c r="M34" s="14"/>
      <c r="N34" s="14"/>
      <c r="O34" s="14"/>
      <c r="P34" s="14"/>
    </row>
    <row r="35" spans="3:46" x14ac:dyDescent="0.3">
      <c r="C35" s="224"/>
      <c r="D35" s="224"/>
      <c r="E35" s="224"/>
      <c r="F35" s="224"/>
      <c r="G35" s="224"/>
      <c r="H35" s="224"/>
      <c r="I35" s="224"/>
      <c r="J35" s="14"/>
      <c r="K35" s="14"/>
      <c r="L35" s="14"/>
      <c r="M35" s="14"/>
      <c r="N35" s="14"/>
      <c r="O35" s="14"/>
      <c r="P35" s="14"/>
    </row>
    <row r="38" spans="3:46" ht="21" x14ac:dyDescent="0.4">
      <c r="C38" s="304" t="s">
        <v>205</v>
      </c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</row>
    <row r="39" spans="3:46" ht="15.6" x14ac:dyDescent="0.3">
      <c r="C39" s="222"/>
      <c r="D39" s="223"/>
      <c r="E39" s="223"/>
      <c r="F39" s="223"/>
      <c r="G39" s="223"/>
      <c r="H39" s="223"/>
      <c r="I39" s="224"/>
      <c r="J39" s="14"/>
      <c r="K39" s="14"/>
      <c r="L39" s="14"/>
      <c r="M39" s="14"/>
      <c r="N39" s="14"/>
      <c r="O39" s="14"/>
      <c r="P39" s="14"/>
    </row>
    <row r="40" spans="3:46" ht="18" x14ac:dyDescent="0.35">
      <c r="C40" s="222"/>
      <c r="D40" s="223"/>
      <c r="E40" s="223"/>
      <c r="F40" s="223"/>
      <c r="G40" s="223"/>
      <c r="H40" s="223"/>
      <c r="I40" s="224"/>
      <c r="J40" s="14"/>
      <c r="K40" s="302"/>
      <c r="L40" s="302" t="s">
        <v>130</v>
      </c>
      <c r="M40" s="302"/>
      <c r="N40" s="302"/>
      <c r="O40" s="302"/>
      <c r="P40" s="302"/>
    </row>
    <row r="41" spans="3:46" ht="18" x14ac:dyDescent="0.35">
      <c r="C41" s="222"/>
      <c r="D41" s="223"/>
      <c r="E41" s="223"/>
      <c r="F41" s="223"/>
      <c r="G41" s="223"/>
      <c r="H41" s="223"/>
      <c r="I41" s="224"/>
      <c r="J41" s="14"/>
      <c r="K41" s="205"/>
      <c r="L41" s="243">
        <f ca="1">L30</f>
        <v>2023</v>
      </c>
      <c r="M41" s="218">
        <f ca="1">M30</f>
        <v>2024</v>
      </c>
      <c r="N41" s="243">
        <f ca="1">N30</f>
        <v>2025</v>
      </c>
      <c r="O41" s="218">
        <f ca="1">O30</f>
        <v>2026</v>
      </c>
      <c r="P41" s="243">
        <f ca="1">P30</f>
        <v>2027</v>
      </c>
    </row>
    <row r="42" spans="3:46" ht="36.6" customHeight="1" x14ac:dyDescent="0.35">
      <c r="C42" s="225"/>
      <c r="D42" s="226"/>
      <c r="E42" s="226"/>
      <c r="F42" s="226"/>
      <c r="G42" s="226"/>
      <c r="H42" s="226"/>
      <c r="I42" s="224"/>
      <c r="J42" s="14"/>
      <c r="K42" s="219" t="str">
        <f>_xlfn.CONCAT(L40," ",$U$1)</f>
        <v>FSW total Need for PrEP</v>
      </c>
      <c r="L42" s="244">
        <f ca="1">U42</f>
        <v>0</v>
      </c>
      <c r="M42" s="221" t="e">
        <f ca="1">IF(V42=0,NA(),V42)</f>
        <v>#N/A</v>
      </c>
      <c r="N42" s="244" t="e">
        <f t="shared" ref="N42:N44" ca="1" si="11">IF(W42=0,NA(),W42)</f>
        <v>#N/A</v>
      </c>
      <c r="O42" s="221" t="e">
        <f t="shared" ref="O42:O44" ca="1" si="12">IF(X42=0,NA(),X42)</f>
        <v>#N/A</v>
      </c>
      <c r="P42" s="244" t="e">
        <f t="shared" ref="P42:P44" ca="1" si="13">IF(Y42=0,NA(),Y42)</f>
        <v>#N/A</v>
      </c>
      <c r="U42" s="221">
        <f ca="1">'Population Estimate'!R22</f>
        <v>0</v>
      </c>
      <c r="V42" s="221">
        <f ca="1">'Population Estimate'!S22</f>
        <v>0</v>
      </c>
      <c r="W42" s="221">
        <f ca="1">'Population Estimate'!T22</f>
        <v>0</v>
      </c>
      <c r="X42" s="221">
        <f ca="1">'Population Estimate'!U22</f>
        <v>0</v>
      </c>
      <c r="Y42" s="221">
        <f ca="1">'Population Estimate'!V22</f>
        <v>0</v>
      </c>
    </row>
    <row r="43" spans="3:46" ht="36.6" customHeight="1" x14ac:dyDescent="0.35">
      <c r="C43" s="227"/>
      <c r="D43" s="227"/>
      <c r="E43" s="227"/>
      <c r="F43" s="227"/>
      <c r="G43" s="227"/>
      <c r="H43" s="227"/>
      <c r="I43" s="224"/>
      <c r="J43" s="14"/>
      <c r="K43" s="219" t="str">
        <f>_xlfn.CONCAT(L40," ",$U$2)</f>
        <v>FSW PrEP Acceptability</v>
      </c>
      <c r="L43" s="244">
        <f t="shared" ref="L43:L44" ca="1" si="14">U43</f>
        <v>0</v>
      </c>
      <c r="M43" s="221" t="e">
        <f t="shared" ref="M43:M44" ca="1" si="15">IF(V43=0,NA(),V43)</f>
        <v>#N/A</v>
      </c>
      <c r="N43" s="244" t="e">
        <f t="shared" ca="1" si="11"/>
        <v>#N/A</v>
      </c>
      <c r="O43" s="221" t="e">
        <f t="shared" ca="1" si="12"/>
        <v>#N/A</v>
      </c>
      <c r="P43" s="244" t="e">
        <f t="shared" ca="1" si="13"/>
        <v>#N/A</v>
      </c>
      <c r="U43" s="221">
        <f ca="1">'Population Estimate'!R23</f>
        <v>0</v>
      </c>
      <c r="V43" s="221">
        <f ca="1">'Population Estimate'!S23</f>
        <v>0</v>
      </c>
      <c r="W43" s="221">
        <f ca="1">'Population Estimate'!T23</f>
        <v>0</v>
      </c>
      <c r="X43" s="221">
        <f ca="1">'Population Estimate'!U23</f>
        <v>0</v>
      </c>
      <c r="Y43" s="221">
        <f ca="1">'Population Estimate'!V23</f>
        <v>0</v>
      </c>
    </row>
    <row r="44" spans="3:46" ht="36.6" customHeight="1" x14ac:dyDescent="0.35">
      <c r="C44" s="224"/>
      <c r="D44" s="224"/>
      <c r="E44" s="224"/>
      <c r="F44" s="224"/>
      <c r="G44" s="224"/>
      <c r="H44" s="224"/>
      <c r="I44" s="224"/>
      <c r="J44" s="14"/>
      <c r="K44" s="219" t="str">
        <f>_xlfn.CONCAT(L40," ",$U$3)</f>
        <v>FSW PrEP Expansion Plan</v>
      </c>
      <c r="L44" s="244">
        <f t="shared" ca="1" si="14"/>
        <v>0</v>
      </c>
      <c r="M44" s="221" t="e">
        <f t="shared" ca="1" si="15"/>
        <v>#N/A</v>
      </c>
      <c r="N44" s="244" t="e">
        <f t="shared" ca="1" si="11"/>
        <v>#N/A</v>
      </c>
      <c r="O44" s="221" t="e">
        <f t="shared" ca="1" si="12"/>
        <v>#N/A</v>
      </c>
      <c r="P44" s="244" t="e">
        <f t="shared" ca="1" si="13"/>
        <v>#N/A</v>
      </c>
      <c r="U44" s="221">
        <f ca="1">'Population Estimate'!R24</f>
        <v>0</v>
      </c>
      <c r="V44" s="221">
        <f ca="1">'Population Estimate'!S24</f>
        <v>0</v>
      </c>
      <c r="W44" s="221">
        <f ca="1">'Population Estimate'!T24</f>
        <v>0</v>
      </c>
      <c r="X44" s="221">
        <f ca="1">'Population Estimate'!U24</f>
        <v>0</v>
      </c>
      <c r="Y44" s="221">
        <f ca="1">'Population Estimate'!V24</f>
        <v>0</v>
      </c>
      <c r="AP44" s="203"/>
      <c r="AQ44" s="203"/>
      <c r="AR44" s="203"/>
      <c r="AS44" s="203"/>
      <c r="AT44" s="203"/>
    </row>
    <row r="45" spans="3:46" x14ac:dyDescent="0.3">
      <c r="C45" s="224"/>
      <c r="D45" s="224"/>
      <c r="E45" s="224"/>
      <c r="F45" s="224"/>
      <c r="G45" s="224"/>
      <c r="H45" s="224"/>
      <c r="I45" s="224"/>
      <c r="J45" s="14"/>
      <c r="K45" s="14"/>
      <c r="L45" s="14"/>
      <c r="M45" s="14"/>
      <c r="N45" s="14"/>
      <c r="O45" s="14"/>
      <c r="P45" s="14"/>
    </row>
    <row r="46" spans="3:46" x14ac:dyDescent="0.3">
      <c r="C46" s="224"/>
      <c r="D46" s="224"/>
      <c r="E46" s="224"/>
      <c r="F46" s="224"/>
      <c r="G46" s="224"/>
      <c r="H46" s="224"/>
      <c r="I46" s="224"/>
      <c r="J46" s="14"/>
      <c r="K46" s="14"/>
      <c r="L46" s="14"/>
      <c r="M46" s="14"/>
      <c r="N46" s="14"/>
      <c r="O46" s="14"/>
      <c r="P46" s="14"/>
    </row>
    <row r="49" spans="3:25" ht="21" x14ac:dyDescent="0.4">
      <c r="C49" s="304" t="s">
        <v>206</v>
      </c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</row>
    <row r="50" spans="3:25" ht="15.6" x14ac:dyDescent="0.3">
      <c r="C50" s="222"/>
      <c r="D50" s="223"/>
      <c r="E50" s="223"/>
      <c r="F50" s="223"/>
      <c r="G50" s="223"/>
      <c r="H50" s="223"/>
      <c r="I50" s="224"/>
      <c r="J50" s="14"/>
      <c r="K50" s="14"/>
      <c r="L50" s="14"/>
      <c r="M50" s="14"/>
      <c r="N50" s="14"/>
      <c r="O50" s="14"/>
      <c r="P50" s="14"/>
    </row>
    <row r="51" spans="3:25" ht="18" x14ac:dyDescent="0.35">
      <c r="C51" s="222"/>
      <c r="D51" s="223"/>
      <c r="E51" s="223"/>
      <c r="F51" s="223"/>
      <c r="G51" s="223"/>
      <c r="H51" s="223"/>
      <c r="I51" s="224"/>
      <c r="J51" s="14"/>
      <c r="K51" s="302"/>
      <c r="L51" s="302" t="s">
        <v>131</v>
      </c>
      <c r="M51" s="302"/>
      <c r="N51" s="302"/>
      <c r="O51" s="302"/>
      <c r="P51" s="302"/>
    </row>
    <row r="52" spans="3:25" ht="18" x14ac:dyDescent="0.35">
      <c r="C52" s="222"/>
      <c r="D52" s="223"/>
      <c r="E52" s="223"/>
      <c r="F52" s="223"/>
      <c r="G52" s="223"/>
      <c r="H52" s="223"/>
      <c r="I52" s="224"/>
      <c r="J52" s="14"/>
      <c r="K52" s="205"/>
      <c r="L52" s="243">
        <f ca="1">L30</f>
        <v>2023</v>
      </c>
      <c r="M52" s="218">
        <f ca="1">M30</f>
        <v>2024</v>
      </c>
      <c r="N52" s="243">
        <f ca="1">N30</f>
        <v>2025</v>
      </c>
      <c r="O52" s="218">
        <f ca="1">O30</f>
        <v>2026</v>
      </c>
      <c r="P52" s="243">
        <f ca="1">P30</f>
        <v>2027</v>
      </c>
    </row>
    <row r="53" spans="3:25" ht="37.799999999999997" customHeight="1" x14ac:dyDescent="0.35">
      <c r="C53" s="225"/>
      <c r="D53" s="226"/>
      <c r="E53" s="226"/>
      <c r="F53" s="226"/>
      <c r="G53" s="226"/>
      <c r="H53" s="226"/>
      <c r="I53" s="224"/>
      <c r="J53" s="14"/>
      <c r="K53" s="219" t="str">
        <f>_xlfn.CONCAT(L51," ",$U$1)</f>
        <v>TGW total Need for PrEP</v>
      </c>
      <c r="L53" s="244">
        <f ca="1">U53</f>
        <v>0</v>
      </c>
      <c r="M53" s="221" t="e">
        <f ca="1">IF(V53=0,NA(),V53)</f>
        <v>#N/A</v>
      </c>
      <c r="N53" s="244" t="e">
        <f t="shared" ref="N53:N55" ca="1" si="16">IF(W53=0,NA(),W53)</f>
        <v>#N/A</v>
      </c>
      <c r="O53" s="221" t="e">
        <f t="shared" ref="O53:O55" ca="1" si="17">IF(X53=0,NA(),X53)</f>
        <v>#N/A</v>
      </c>
      <c r="P53" s="244" t="e">
        <f t="shared" ref="P53:P55" ca="1" si="18">IF(Y53=0,NA(),Y53)</f>
        <v>#N/A</v>
      </c>
      <c r="U53" s="221">
        <f ca="1">'Population Estimate'!AB22</f>
        <v>0</v>
      </c>
      <c r="V53" s="221">
        <f ca="1">'Population Estimate'!AC22</f>
        <v>0</v>
      </c>
      <c r="W53" s="221">
        <f ca="1">'Population Estimate'!AD22</f>
        <v>0</v>
      </c>
      <c r="X53" s="221">
        <f ca="1">'Population Estimate'!AE22</f>
        <v>0</v>
      </c>
      <c r="Y53" s="221">
        <f ca="1">'Population Estimate'!AF22</f>
        <v>0</v>
      </c>
    </row>
    <row r="54" spans="3:25" ht="37.799999999999997" customHeight="1" x14ac:dyDescent="0.35">
      <c r="C54" s="227"/>
      <c r="D54" s="227"/>
      <c r="E54" s="227"/>
      <c r="F54" s="227"/>
      <c r="G54" s="227"/>
      <c r="H54" s="227"/>
      <c r="I54" s="224"/>
      <c r="J54" s="14"/>
      <c r="K54" s="219" t="str">
        <f>_xlfn.CONCAT(L51," ",$U$2)</f>
        <v>TGW PrEP Acceptability</v>
      </c>
      <c r="L54" s="244">
        <f t="shared" ref="L54:L55" ca="1" si="19">U54</f>
        <v>0</v>
      </c>
      <c r="M54" s="221" t="e">
        <f t="shared" ref="M54:M55" ca="1" si="20">IF(V54=0,NA(),V54)</f>
        <v>#N/A</v>
      </c>
      <c r="N54" s="244" t="e">
        <f t="shared" ca="1" si="16"/>
        <v>#N/A</v>
      </c>
      <c r="O54" s="221" t="e">
        <f t="shared" ca="1" si="17"/>
        <v>#N/A</v>
      </c>
      <c r="P54" s="244" t="e">
        <f t="shared" ca="1" si="18"/>
        <v>#N/A</v>
      </c>
      <c r="U54" s="221">
        <f ca="1">'Population Estimate'!AB23</f>
        <v>0</v>
      </c>
      <c r="V54" s="221">
        <f ca="1">'Population Estimate'!AC23</f>
        <v>0</v>
      </c>
      <c r="W54" s="221">
        <f ca="1">'Population Estimate'!AD23</f>
        <v>0</v>
      </c>
      <c r="X54" s="221">
        <f ca="1">'Population Estimate'!AE23</f>
        <v>0</v>
      </c>
      <c r="Y54" s="221">
        <f ca="1">'Population Estimate'!AF23</f>
        <v>0</v>
      </c>
    </row>
    <row r="55" spans="3:25" ht="37.799999999999997" customHeight="1" x14ac:dyDescent="0.35">
      <c r="C55" s="224"/>
      <c r="D55" s="224"/>
      <c r="E55" s="224"/>
      <c r="F55" s="224"/>
      <c r="G55" s="224"/>
      <c r="H55" s="224"/>
      <c r="I55" s="224"/>
      <c r="J55" s="14"/>
      <c r="K55" s="219" t="str">
        <f>_xlfn.CONCAT(L51," ",$U$3)</f>
        <v>TGW PrEP Expansion Plan</v>
      </c>
      <c r="L55" s="244">
        <f t="shared" ca="1" si="19"/>
        <v>0</v>
      </c>
      <c r="M55" s="221" t="e">
        <f t="shared" ca="1" si="20"/>
        <v>#N/A</v>
      </c>
      <c r="N55" s="244" t="e">
        <f t="shared" ca="1" si="16"/>
        <v>#N/A</v>
      </c>
      <c r="O55" s="221" t="e">
        <f t="shared" ca="1" si="17"/>
        <v>#N/A</v>
      </c>
      <c r="P55" s="244" t="e">
        <f t="shared" ca="1" si="18"/>
        <v>#N/A</v>
      </c>
      <c r="U55" s="221">
        <f ca="1">'Population Estimate'!AB24</f>
        <v>0</v>
      </c>
      <c r="V55" s="221">
        <f ca="1">'Population Estimate'!AC24</f>
        <v>0</v>
      </c>
      <c r="W55" s="221">
        <f ca="1">'Population Estimate'!AD24</f>
        <v>0</v>
      </c>
      <c r="X55" s="221">
        <f ca="1">'Population Estimate'!AE24</f>
        <v>0</v>
      </c>
      <c r="Y55" s="221">
        <f ca="1">'Population Estimate'!AF24</f>
        <v>0</v>
      </c>
    </row>
    <row r="56" spans="3:25" x14ac:dyDescent="0.3">
      <c r="C56" s="224"/>
      <c r="D56" s="224"/>
      <c r="E56" s="224"/>
      <c r="F56" s="224"/>
      <c r="G56" s="224"/>
      <c r="H56" s="224"/>
      <c r="I56" s="224"/>
      <c r="J56" s="14"/>
      <c r="K56" s="14"/>
      <c r="L56" s="14"/>
      <c r="M56" s="14"/>
      <c r="N56" s="14"/>
      <c r="O56" s="14"/>
      <c r="P56" s="14"/>
    </row>
    <row r="57" spans="3:25" x14ac:dyDescent="0.3">
      <c r="C57" s="224"/>
      <c r="D57" s="224"/>
      <c r="E57" s="224"/>
      <c r="F57" s="224"/>
      <c r="G57" s="224"/>
      <c r="H57" s="224"/>
      <c r="I57" s="224"/>
      <c r="J57" s="14"/>
      <c r="K57" s="14"/>
      <c r="L57" s="14"/>
      <c r="M57" s="14"/>
      <c r="N57" s="14"/>
      <c r="O57" s="14"/>
      <c r="P57" s="14"/>
    </row>
    <row r="58" spans="3:25" x14ac:dyDescent="0.3"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</row>
    <row r="59" spans="3:25" x14ac:dyDescent="0.3">
      <c r="C59" t="s">
        <v>198</v>
      </c>
    </row>
    <row r="60" spans="3:25" x14ac:dyDescent="0.3">
      <c r="C60" t="s">
        <v>198</v>
      </c>
    </row>
    <row r="61" spans="3:25" x14ac:dyDescent="0.3">
      <c r="C61" t="s">
        <v>198</v>
      </c>
    </row>
    <row r="71" spans="3:17" ht="23.4" x14ac:dyDescent="0.45">
      <c r="C71" s="305" t="s">
        <v>197</v>
      </c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</row>
    <row r="72" spans="3:17" x14ac:dyDescent="0.3">
      <c r="C72" s="306" t="str">
        <f>C10</f>
        <v>Saint Vincent and the Grenadines</v>
      </c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</row>
    <row r="73" spans="3:17" x14ac:dyDescent="0.3"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</row>
    <row r="78" spans="3:17" ht="25.8" x14ac:dyDescent="0.5">
      <c r="C78" s="301" t="s">
        <v>200</v>
      </c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84" spans="3:25" ht="18" customHeight="1" x14ac:dyDescent="0.3"/>
    <row r="85" spans="3:25" ht="14.4" customHeight="1" x14ac:dyDescent="0.3"/>
    <row r="86" spans="3:25" ht="18" x14ac:dyDescent="0.35">
      <c r="C86" s="229" t="s">
        <v>191</v>
      </c>
      <c r="D86" s="229">
        <f ca="1">$L$19</f>
        <v>2023</v>
      </c>
      <c r="E86" s="229">
        <f ca="1">$M$19</f>
        <v>2024</v>
      </c>
      <c r="F86" s="229">
        <f ca="1">$N$19</f>
        <v>2025</v>
      </c>
      <c r="G86" s="229">
        <f ca="1">$O$19</f>
        <v>2026</v>
      </c>
      <c r="H86" s="229">
        <f ca="1">$P$19</f>
        <v>2027</v>
      </c>
    </row>
    <row r="87" spans="3:25" ht="18" x14ac:dyDescent="0.35">
      <c r="C87" s="230" t="s">
        <v>129</v>
      </c>
      <c r="D87" s="215">
        <f ca="1">U87</f>
        <v>0</v>
      </c>
      <c r="E87" s="215">
        <f ca="1">IF(M$12="Hide",NA(),V87)</f>
        <v>0</v>
      </c>
      <c r="F87" s="215">
        <f t="shared" ref="F87:H87" ca="1" si="21">IF(N$12="Hide",NA(),W87)</f>
        <v>0</v>
      </c>
      <c r="G87" s="215">
        <f t="shared" ca="1" si="21"/>
        <v>0</v>
      </c>
      <c r="H87" s="215">
        <f t="shared" ca="1" si="21"/>
        <v>0</v>
      </c>
      <c r="U87" s="215">
        <f ca="1">'Annual Costs'!E7</f>
        <v>0</v>
      </c>
      <c r="V87" s="215">
        <f ca="1">'Annual Costs'!F7</f>
        <v>0</v>
      </c>
      <c r="W87" s="215">
        <f ca="1">'Annual Costs'!G7</f>
        <v>0</v>
      </c>
      <c r="X87" s="215">
        <f ca="1">'Annual Costs'!H7</f>
        <v>0</v>
      </c>
      <c r="Y87" s="215">
        <f ca="1">'Annual Costs'!I7</f>
        <v>0</v>
      </c>
    </row>
    <row r="88" spans="3:25" ht="18" x14ac:dyDescent="0.35">
      <c r="C88" s="231" t="s">
        <v>130</v>
      </c>
      <c r="D88" s="216">
        <f t="shared" ref="D88:D90" ca="1" si="22">U88</f>
        <v>0</v>
      </c>
      <c r="E88" s="216">
        <f t="shared" ref="E88:E90" ca="1" si="23">IF(M$12="Hide",NA(),V88)</f>
        <v>0</v>
      </c>
      <c r="F88" s="216">
        <f t="shared" ref="F88:F90" ca="1" si="24">IF(N$12="Hide",NA(),W88)</f>
        <v>0</v>
      </c>
      <c r="G88" s="216">
        <f t="shared" ref="G88:G90" ca="1" si="25">IF(O$12="Hide",NA(),X88)</f>
        <v>0</v>
      </c>
      <c r="H88" s="216">
        <f t="shared" ref="H88:H90" ca="1" si="26">IF(P$12="Hide",NA(),Y88)</f>
        <v>0</v>
      </c>
      <c r="U88" s="216">
        <f ca="1">'Annual Costs'!M7</f>
        <v>0</v>
      </c>
      <c r="V88" s="216">
        <f ca="1">'Annual Costs'!N7</f>
        <v>0</v>
      </c>
      <c r="W88" s="216">
        <f ca="1">'Annual Costs'!O7</f>
        <v>0</v>
      </c>
      <c r="X88" s="216">
        <f ca="1">'Annual Costs'!P7</f>
        <v>0</v>
      </c>
      <c r="Y88" s="216">
        <f ca="1">'Annual Costs'!Q7</f>
        <v>0</v>
      </c>
    </row>
    <row r="89" spans="3:25" ht="18" x14ac:dyDescent="0.35">
      <c r="C89" s="230" t="s">
        <v>131</v>
      </c>
      <c r="D89" s="215">
        <f t="shared" ca="1" si="22"/>
        <v>0</v>
      </c>
      <c r="E89" s="215">
        <f t="shared" ca="1" si="23"/>
        <v>0</v>
      </c>
      <c r="F89" s="215">
        <f t="shared" ca="1" si="24"/>
        <v>0</v>
      </c>
      <c r="G89" s="215">
        <f t="shared" ca="1" si="25"/>
        <v>0</v>
      </c>
      <c r="H89" s="215">
        <f t="shared" ca="1" si="26"/>
        <v>0</v>
      </c>
      <c r="U89" s="215">
        <f ca="1">'Annual Costs'!U7</f>
        <v>0</v>
      </c>
      <c r="V89" s="215">
        <f ca="1">'Annual Costs'!V7</f>
        <v>0</v>
      </c>
      <c r="W89" s="215">
        <f ca="1">'Annual Costs'!W7</f>
        <v>0</v>
      </c>
      <c r="X89" s="215">
        <f ca="1">'Annual Costs'!X7</f>
        <v>0</v>
      </c>
      <c r="Y89" s="215">
        <f ca="1">'Annual Costs'!Y7</f>
        <v>0</v>
      </c>
    </row>
    <row r="90" spans="3:25" ht="18" x14ac:dyDescent="0.35">
      <c r="C90" s="231" t="s">
        <v>67</v>
      </c>
      <c r="D90" s="228">
        <f t="shared" ca="1" si="22"/>
        <v>0</v>
      </c>
      <c r="E90" s="228">
        <f t="shared" ca="1" si="23"/>
        <v>0</v>
      </c>
      <c r="F90" s="228">
        <f t="shared" ca="1" si="24"/>
        <v>0</v>
      </c>
      <c r="G90" s="228">
        <f t="shared" ca="1" si="25"/>
        <v>0</v>
      </c>
      <c r="H90" s="228">
        <f t="shared" ca="1" si="26"/>
        <v>0</v>
      </c>
      <c r="U90" s="216">
        <f ca="1">'Annual Costs'!M13</f>
        <v>0</v>
      </c>
      <c r="V90" s="216">
        <f ca="1">'Annual Costs'!N13</f>
        <v>0</v>
      </c>
      <c r="W90" s="216">
        <f ca="1">'Annual Costs'!O13</f>
        <v>0</v>
      </c>
      <c r="X90" s="216">
        <f ca="1">'Annual Costs'!P13</f>
        <v>0</v>
      </c>
      <c r="Y90" s="216">
        <f ca="1">'Annual Costs'!Q13</f>
        <v>0</v>
      </c>
    </row>
    <row r="100" spans="3:25" ht="25.8" x14ac:dyDescent="0.5">
      <c r="C100" s="301" t="s">
        <v>201</v>
      </c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</row>
    <row r="101" spans="3:25" ht="18" x14ac:dyDescent="0.35"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</row>
    <row r="102" spans="3:25" ht="18" x14ac:dyDescent="0.35"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</row>
    <row r="103" spans="3:25" ht="21" x14ac:dyDescent="0.4">
      <c r="C103" s="300" t="s">
        <v>204</v>
      </c>
      <c r="D103" s="300"/>
      <c r="E103" s="300"/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</row>
    <row r="104" spans="3:25" ht="15" thickBot="1" x14ac:dyDescent="0.35"/>
    <row r="105" spans="3:25" ht="15.6" x14ac:dyDescent="0.3">
      <c r="C105" s="236" t="s">
        <v>192</v>
      </c>
      <c r="D105" s="234">
        <f ca="1">$L$19</f>
        <v>2023</v>
      </c>
      <c r="E105" s="234">
        <f ca="1">$M$19</f>
        <v>2024</v>
      </c>
      <c r="F105" s="234">
        <f ca="1">$N$19</f>
        <v>2025</v>
      </c>
      <c r="G105" s="234">
        <f ca="1">$O$19</f>
        <v>2026</v>
      </c>
      <c r="H105" s="235">
        <f ca="1">$P$19</f>
        <v>2027</v>
      </c>
      <c r="I105" s="206"/>
    </row>
    <row r="106" spans="3:25" ht="15.6" x14ac:dyDescent="0.3">
      <c r="C106" s="232" t="s">
        <v>193</v>
      </c>
      <c r="D106" s="208">
        <f ca="1">U106</f>
        <v>0</v>
      </c>
      <c r="E106" s="209">
        <f ca="1">IF(M$12="Hide",NA(),V106)</f>
        <v>0</v>
      </c>
      <c r="F106" s="208">
        <f t="shared" ref="F106:F109" ca="1" si="27">IF(N$12="Hide",NA(),W106)</f>
        <v>0</v>
      </c>
      <c r="G106" s="209">
        <f t="shared" ref="G106:G109" ca="1" si="28">IF(O$12="Hide",NA(),X106)</f>
        <v>0</v>
      </c>
      <c r="H106" s="210">
        <f t="shared" ref="H106:H109" ca="1" si="29">IF(P$12="Hide",NA(),Y106)</f>
        <v>0</v>
      </c>
      <c r="U106" s="246">
        <f ca="1">'Annual Costs'!E22</f>
        <v>0</v>
      </c>
      <c r="V106" s="246">
        <f ca="1">'Annual Costs'!F22</f>
        <v>0</v>
      </c>
      <c r="W106" s="246">
        <f ca="1">'Annual Costs'!G22</f>
        <v>0</v>
      </c>
      <c r="X106" s="246">
        <f ca="1">'Annual Costs'!H22</f>
        <v>0</v>
      </c>
      <c r="Y106" s="247">
        <f ca="1">'Annual Costs'!I22</f>
        <v>0</v>
      </c>
    </row>
    <row r="107" spans="3:25" ht="15.6" x14ac:dyDescent="0.3">
      <c r="C107" s="232" t="s">
        <v>194</v>
      </c>
      <c r="D107" s="208">
        <f t="shared" ref="D107:D110" ca="1" si="30">U107</f>
        <v>0</v>
      </c>
      <c r="E107" s="209">
        <f t="shared" ref="E107:E109" ca="1" si="31">IF(M$12="Hide",NA(),V107)</f>
        <v>0</v>
      </c>
      <c r="F107" s="208">
        <f t="shared" ca="1" si="27"/>
        <v>0</v>
      </c>
      <c r="G107" s="209">
        <f t="shared" ca="1" si="28"/>
        <v>0</v>
      </c>
      <c r="H107" s="210">
        <f t="shared" ca="1" si="29"/>
        <v>0</v>
      </c>
      <c r="U107" s="246">
        <f ca="1">'Annual Costs'!E36</f>
        <v>0</v>
      </c>
      <c r="V107" s="246">
        <f ca="1">'Annual Costs'!F36</f>
        <v>0</v>
      </c>
      <c r="W107" s="246">
        <f ca="1">'Annual Costs'!G36</f>
        <v>0</v>
      </c>
      <c r="X107" s="246">
        <f ca="1">'Annual Costs'!H36</f>
        <v>0</v>
      </c>
      <c r="Y107" s="247">
        <f ca="1">'Annual Costs'!I36</f>
        <v>0</v>
      </c>
    </row>
    <row r="108" spans="3:25" ht="15.6" x14ac:dyDescent="0.3">
      <c r="C108" s="232" t="s">
        <v>195</v>
      </c>
      <c r="D108" s="208">
        <f t="shared" ca="1" si="30"/>
        <v>0</v>
      </c>
      <c r="E108" s="209">
        <f t="shared" ca="1" si="31"/>
        <v>0</v>
      </c>
      <c r="F108" s="208">
        <f t="shared" ca="1" si="27"/>
        <v>0</v>
      </c>
      <c r="G108" s="209">
        <f t="shared" ca="1" si="28"/>
        <v>0</v>
      </c>
      <c r="H108" s="210">
        <f t="shared" ca="1" si="29"/>
        <v>0</v>
      </c>
      <c r="U108" s="246">
        <f ca="1">'Annual Costs'!E49</f>
        <v>0</v>
      </c>
      <c r="V108" s="246">
        <f ca="1">'Annual Costs'!F49</f>
        <v>0</v>
      </c>
      <c r="W108" s="246">
        <f ca="1">'Annual Costs'!G49</f>
        <v>0</v>
      </c>
      <c r="X108" s="246">
        <f ca="1">'Annual Costs'!H49</f>
        <v>0</v>
      </c>
      <c r="Y108" s="247">
        <f ca="1">'Annual Costs'!I49</f>
        <v>0</v>
      </c>
    </row>
    <row r="109" spans="3:25" ht="16.2" thickBot="1" x14ac:dyDescent="0.35">
      <c r="C109" s="233" t="s">
        <v>196</v>
      </c>
      <c r="D109" s="211">
        <f t="shared" ca="1" si="30"/>
        <v>0</v>
      </c>
      <c r="E109" s="212">
        <f t="shared" ca="1" si="31"/>
        <v>0</v>
      </c>
      <c r="F109" s="211">
        <f t="shared" ca="1" si="27"/>
        <v>0</v>
      </c>
      <c r="G109" s="212">
        <f t="shared" ca="1" si="28"/>
        <v>0</v>
      </c>
      <c r="H109" s="213">
        <f t="shared" ca="1" si="29"/>
        <v>0</v>
      </c>
      <c r="U109" s="248">
        <f ca="1">'Annual Costs'!E63</f>
        <v>0</v>
      </c>
      <c r="V109" s="248">
        <f ca="1">'Annual Costs'!F63</f>
        <v>0</v>
      </c>
      <c r="W109" s="248">
        <f ca="1">'Annual Costs'!G63</f>
        <v>0</v>
      </c>
      <c r="X109" s="248">
        <f ca="1">'Annual Costs'!H63</f>
        <v>0</v>
      </c>
      <c r="Y109" s="249">
        <f ca="1">'Annual Costs'!I63</f>
        <v>0</v>
      </c>
    </row>
    <row r="110" spans="3:25" x14ac:dyDescent="0.3">
      <c r="D110" s="204">
        <f t="shared" ca="1" si="30"/>
        <v>0</v>
      </c>
      <c r="E110" s="204">
        <f ca="1">IF(M$12="Hide",NA(),V110)</f>
        <v>0</v>
      </c>
      <c r="F110" s="204">
        <f t="shared" ref="F110" ca="1" si="32">IF(N$12="Hide",NA(),W110)</f>
        <v>0</v>
      </c>
      <c r="G110" s="204">
        <f t="shared" ref="G110" ca="1" si="33">IF(O$12="Hide",NA(),X110)</f>
        <v>0</v>
      </c>
      <c r="H110" s="204">
        <f t="shared" ref="H110" ca="1" si="34">IF(P$12="Hide",NA(),Y110)</f>
        <v>0</v>
      </c>
      <c r="U110" s="204">
        <f t="shared" ref="U110:X110" ca="1" si="35">SUM(U106:U109)</f>
        <v>0</v>
      </c>
      <c r="V110" s="204">
        <f t="shared" ca="1" si="35"/>
        <v>0</v>
      </c>
      <c r="W110" s="204">
        <f t="shared" ca="1" si="35"/>
        <v>0</v>
      </c>
      <c r="X110" s="204">
        <f t="shared" ca="1" si="35"/>
        <v>0</v>
      </c>
      <c r="Y110" s="204">
        <f ca="1">SUM(Y106:Y109)</f>
        <v>0</v>
      </c>
    </row>
    <row r="114" spans="3:25" ht="21" x14ac:dyDescent="0.4">
      <c r="C114" s="300" t="s">
        <v>205</v>
      </c>
      <c r="D114" s="300"/>
      <c r="E114" s="300"/>
      <c r="F114" s="300"/>
      <c r="G114" s="300"/>
      <c r="H114" s="300"/>
      <c r="I114" s="300"/>
      <c r="J114" s="300"/>
      <c r="K114" s="300"/>
      <c r="L114" s="300"/>
      <c r="M114" s="300"/>
      <c r="N114" s="300"/>
      <c r="O114" s="300"/>
      <c r="P114" s="300"/>
    </row>
    <row r="115" spans="3:25" ht="15" thickBot="1" x14ac:dyDescent="0.35">
      <c r="I115" s="207"/>
      <c r="J115" s="207"/>
      <c r="K115" s="207"/>
      <c r="L115" s="207"/>
      <c r="M115" s="207"/>
      <c r="N115" s="207"/>
      <c r="O115" s="207"/>
      <c r="P115" s="207"/>
    </row>
    <row r="116" spans="3:25" ht="15.6" x14ac:dyDescent="0.3">
      <c r="C116" s="236" t="s">
        <v>192</v>
      </c>
      <c r="D116" s="234">
        <f ca="1">$L$19</f>
        <v>2023</v>
      </c>
      <c r="E116" s="234">
        <f ca="1">$M$19</f>
        <v>2024</v>
      </c>
      <c r="F116" s="234">
        <f ca="1">$N$19</f>
        <v>2025</v>
      </c>
      <c r="G116" s="234">
        <f ca="1">$O$19</f>
        <v>2026</v>
      </c>
      <c r="H116" s="235">
        <f ca="1">$P$19</f>
        <v>2027</v>
      </c>
    </row>
    <row r="117" spans="3:25" ht="15.6" x14ac:dyDescent="0.3">
      <c r="C117" s="232" t="s">
        <v>193</v>
      </c>
      <c r="D117" s="208">
        <f ca="1">U117</f>
        <v>0</v>
      </c>
      <c r="E117" s="209">
        <f ca="1">IF(M$12="Hide",NA(),V117)</f>
        <v>0</v>
      </c>
      <c r="F117" s="208">
        <f t="shared" ref="F117:F121" ca="1" si="36">IF(N$12="Hide",NA(),W117)</f>
        <v>0</v>
      </c>
      <c r="G117" s="209">
        <f t="shared" ref="G117:G121" ca="1" si="37">IF(O$12="Hide",NA(),X117)</f>
        <v>0</v>
      </c>
      <c r="H117" s="210">
        <f t="shared" ref="H117:H121" ca="1" si="38">IF(P$12="Hide",NA(),Y117)</f>
        <v>0</v>
      </c>
      <c r="U117" s="246">
        <f ca="1">'Annual Costs'!M22</f>
        <v>0</v>
      </c>
      <c r="V117" s="246">
        <f ca="1">'Annual Costs'!N22</f>
        <v>0</v>
      </c>
      <c r="W117" s="246">
        <f ca="1">'Annual Costs'!O22</f>
        <v>0</v>
      </c>
      <c r="X117" s="246">
        <f ca="1">'Annual Costs'!P22</f>
        <v>0</v>
      </c>
      <c r="Y117" s="247">
        <f ca="1">'Annual Costs'!Q22</f>
        <v>0</v>
      </c>
    </row>
    <row r="118" spans="3:25" ht="15.6" x14ac:dyDescent="0.3">
      <c r="C118" s="232" t="s">
        <v>194</v>
      </c>
      <c r="D118" s="208">
        <f t="shared" ref="D118:D121" ca="1" si="39">U118</f>
        <v>0</v>
      </c>
      <c r="E118" s="209">
        <f t="shared" ref="E118:E120" ca="1" si="40">IF(M$12="Hide",NA(),V118)</f>
        <v>0</v>
      </c>
      <c r="F118" s="208">
        <f t="shared" ca="1" si="36"/>
        <v>0</v>
      </c>
      <c r="G118" s="209">
        <f t="shared" ca="1" si="37"/>
        <v>0</v>
      </c>
      <c r="H118" s="210">
        <f t="shared" ca="1" si="38"/>
        <v>0</v>
      </c>
      <c r="U118" s="246">
        <f ca="1">'Annual Costs'!M36</f>
        <v>0</v>
      </c>
      <c r="V118" s="246">
        <f ca="1">'Annual Costs'!N36</f>
        <v>0</v>
      </c>
      <c r="W118" s="246">
        <f ca="1">'Annual Costs'!O36</f>
        <v>0</v>
      </c>
      <c r="X118" s="246">
        <f ca="1">'Annual Costs'!P36</f>
        <v>0</v>
      </c>
      <c r="Y118" s="247">
        <f ca="1">'Annual Costs'!Q36</f>
        <v>0</v>
      </c>
    </row>
    <row r="119" spans="3:25" ht="15.6" x14ac:dyDescent="0.3">
      <c r="C119" s="232" t="s">
        <v>195</v>
      </c>
      <c r="D119" s="208">
        <f t="shared" ca="1" si="39"/>
        <v>0</v>
      </c>
      <c r="E119" s="209">
        <f t="shared" ca="1" si="40"/>
        <v>0</v>
      </c>
      <c r="F119" s="208">
        <f t="shared" ca="1" si="36"/>
        <v>0</v>
      </c>
      <c r="G119" s="209">
        <f t="shared" ca="1" si="37"/>
        <v>0</v>
      </c>
      <c r="H119" s="210">
        <f t="shared" ca="1" si="38"/>
        <v>0</v>
      </c>
      <c r="U119" s="246">
        <f ca="1">'Annual Costs'!M49</f>
        <v>0</v>
      </c>
      <c r="V119" s="246">
        <f ca="1">'Annual Costs'!N49</f>
        <v>0</v>
      </c>
      <c r="W119" s="246">
        <f ca="1">'Annual Costs'!O49</f>
        <v>0</v>
      </c>
      <c r="X119" s="246">
        <f ca="1">'Annual Costs'!P49</f>
        <v>0</v>
      </c>
      <c r="Y119" s="247">
        <f ca="1">'Annual Costs'!Q49</f>
        <v>0</v>
      </c>
    </row>
    <row r="120" spans="3:25" ht="16.2" thickBot="1" x14ac:dyDescent="0.35">
      <c r="C120" s="233" t="s">
        <v>196</v>
      </c>
      <c r="D120" s="211">
        <f t="shared" ca="1" si="39"/>
        <v>0</v>
      </c>
      <c r="E120" s="212">
        <f t="shared" ca="1" si="40"/>
        <v>0</v>
      </c>
      <c r="F120" s="211">
        <f t="shared" ca="1" si="36"/>
        <v>0</v>
      </c>
      <c r="G120" s="212">
        <f t="shared" ca="1" si="37"/>
        <v>0</v>
      </c>
      <c r="H120" s="213">
        <f t="shared" ca="1" si="38"/>
        <v>0</v>
      </c>
      <c r="U120" s="248">
        <f ca="1">'Annual Costs'!M63</f>
        <v>0</v>
      </c>
      <c r="V120" s="248">
        <f ca="1">'Annual Costs'!N63</f>
        <v>0</v>
      </c>
      <c r="W120" s="248">
        <f ca="1">'Annual Costs'!O63</f>
        <v>0</v>
      </c>
      <c r="X120" s="248">
        <f ca="1">'Annual Costs'!P63</f>
        <v>0</v>
      </c>
      <c r="Y120" s="249">
        <f ca="1">'Annual Costs'!Q63</f>
        <v>0</v>
      </c>
    </row>
    <row r="121" spans="3:25" x14ac:dyDescent="0.3">
      <c r="D121" s="204">
        <f t="shared" ca="1" si="39"/>
        <v>0</v>
      </c>
      <c r="E121" s="204">
        <f ca="1">IF(M$12="Hide",NA(),V121)</f>
        <v>0</v>
      </c>
      <c r="F121" s="204">
        <f t="shared" ca="1" si="36"/>
        <v>0</v>
      </c>
      <c r="G121" s="204">
        <f t="shared" ca="1" si="37"/>
        <v>0</v>
      </c>
      <c r="H121" s="204">
        <f t="shared" ca="1" si="38"/>
        <v>0</v>
      </c>
      <c r="U121" s="204">
        <f t="shared" ref="U121:X121" ca="1" si="41">SUM(U117:U120)</f>
        <v>0</v>
      </c>
      <c r="V121" s="204">
        <f t="shared" ca="1" si="41"/>
        <v>0</v>
      </c>
      <c r="W121" s="204">
        <f t="shared" ca="1" si="41"/>
        <v>0</v>
      </c>
      <c r="X121" s="204">
        <f t="shared" ca="1" si="41"/>
        <v>0</v>
      </c>
      <c r="Y121" s="204">
        <f ca="1">SUM(Y117:Y120)</f>
        <v>0</v>
      </c>
    </row>
    <row r="125" spans="3:25" ht="21" x14ac:dyDescent="0.4">
      <c r="C125" s="300" t="s">
        <v>206</v>
      </c>
      <c r="D125" s="300"/>
      <c r="E125" s="300"/>
      <c r="F125" s="300"/>
      <c r="G125" s="300"/>
      <c r="H125" s="300"/>
      <c r="I125" s="300"/>
      <c r="J125" s="300"/>
      <c r="K125" s="300"/>
      <c r="L125" s="300"/>
      <c r="M125" s="300"/>
      <c r="N125" s="300"/>
      <c r="O125" s="300"/>
      <c r="P125" s="300"/>
    </row>
    <row r="126" spans="3:25" ht="15" thickBot="1" x14ac:dyDescent="0.35">
      <c r="I126" s="206"/>
      <c r="J126" s="206"/>
      <c r="K126" s="206"/>
      <c r="L126" s="206"/>
      <c r="M126" s="206"/>
      <c r="N126" s="206"/>
      <c r="O126" s="206"/>
      <c r="P126" s="206"/>
    </row>
    <row r="127" spans="3:25" ht="15.6" x14ac:dyDescent="0.3">
      <c r="C127" s="236" t="s">
        <v>192</v>
      </c>
      <c r="D127" s="234">
        <f ca="1">$L$19</f>
        <v>2023</v>
      </c>
      <c r="E127" s="234">
        <f ca="1">$M$19</f>
        <v>2024</v>
      </c>
      <c r="F127" s="234">
        <f ca="1">$N$19</f>
        <v>2025</v>
      </c>
      <c r="G127" s="234">
        <f ca="1">$O$19</f>
        <v>2026</v>
      </c>
      <c r="H127" s="235">
        <f ca="1">$P$19</f>
        <v>2027</v>
      </c>
    </row>
    <row r="128" spans="3:25" ht="15.6" x14ac:dyDescent="0.3">
      <c r="C128" s="232" t="s">
        <v>193</v>
      </c>
      <c r="D128" s="208">
        <f ca="1">U128</f>
        <v>0</v>
      </c>
      <c r="E128" s="209">
        <f ca="1">IF(M$12="Hide",NA(),V128)</f>
        <v>0</v>
      </c>
      <c r="F128" s="208">
        <f t="shared" ref="F128:F132" ca="1" si="42">IF(N$12="Hide",NA(),W128)</f>
        <v>0</v>
      </c>
      <c r="G128" s="209">
        <f t="shared" ref="G128:G132" ca="1" si="43">IF(O$12="Hide",NA(),X128)</f>
        <v>0</v>
      </c>
      <c r="H128" s="210">
        <f t="shared" ref="H128:H132" ca="1" si="44">IF(P$12="Hide",NA(),Y128)</f>
        <v>0</v>
      </c>
      <c r="U128" s="246">
        <f ca="1">'Annual Costs'!U22</f>
        <v>0</v>
      </c>
      <c r="V128" s="246">
        <f ca="1">'Annual Costs'!V22</f>
        <v>0</v>
      </c>
      <c r="W128" s="246">
        <f ca="1">'Annual Costs'!W22</f>
        <v>0</v>
      </c>
      <c r="X128" s="246">
        <f ca="1">'Annual Costs'!X22</f>
        <v>0</v>
      </c>
      <c r="Y128" s="247">
        <f ca="1">'Annual Costs'!Y22</f>
        <v>0</v>
      </c>
    </row>
    <row r="129" spans="3:25" ht="15.6" x14ac:dyDescent="0.3">
      <c r="C129" s="232" t="s">
        <v>194</v>
      </c>
      <c r="D129" s="208">
        <f t="shared" ref="D129:D132" ca="1" si="45">U129</f>
        <v>0</v>
      </c>
      <c r="E129" s="209">
        <f t="shared" ref="E129:E131" ca="1" si="46">IF(M$12="Hide",NA(),V129)</f>
        <v>0</v>
      </c>
      <c r="F129" s="208">
        <f t="shared" ca="1" si="42"/>
        <v>0</v>
      </c>
      <c r="G129" s="209">
        <f t="shared" ca="1" si="43"/>
        <v>0</v>
      </c>
      <c r="H129" s="210">
        <f t="shared" ca="1" si="44"/>
        <v>0</v>
      </c>
      <c r="U129" s="246">
        <f ca="1">'Annual Costs'!U36</f>
        <v>0</v>
      </c>
      <c r="V129" s="246">
        <f ca="1">'Annual Costs'!V36</f>
        <v>0</v>
      </c>
      <c r="W129" s="246">
        <f ca="1">'Annual Costs'!W36</f>
        <v>0</v>
      </c>
      <c r="X129" s="246">
        <f ca="1">'Annual Costs'!X36</f>
        <v>0</v>
      </c>
      <c r="Y129" s="247">
        <f ca="1">'Annual Costs'!Y36</f>
        <v>0</v>
      </c>
    </row>
    <row r="130" spans="3:25" ht="15.6" x14ac:dyDescent="0.3">
      <c r="C130" s="232" t="s">
        <v>195</v>
      </c>
      <c r="D130" s="208">
        <f t="shared" ca="1" si="45"/>
        <v>0</v>
      </c>
      <c r="E130" s="209">
        <f t="shared" ca="1" si="46"/>
        <v>0</v>
      </c>
      <c r="F130" s="208">
        <f t="shared" ca="1" si="42"/>
        <v>0</v>
      </c>
      <c r="G130" s="209">
        <f t="shared" ca="1" si="43"/>
        <v>0</v>
      </c>
      <c r="H130" s="210">
        <f t="shared" ca="1" si="44"/>
        <v>0</v>
      </c>
      <c r="U130" s="246">
        <f ca="1">'Annual Costs'!U49</f>
        <v>0</v>
      </c>
      <c r="V130" s="246">
        <f ca="1">'Annual Costs'!V49</f>
        <v>0</v>
      </c>
      <c r="W130" s="246">
        <f ca="1">'Annual Costs'!W49</f>
        <v>0</v>
      </c>
      <c r="X130" s="246">
        <f ca="1">'Annual Costs'!X49</f>
        <v>0</v>
      </c>
      <c r="Y130" s="247">
        <f ca="1">'Annual Costs'!Y49</f>
        <v>0</v>
      </c>
    </row>
    <row r="131" spans="3:25" ht="16.2" thickBot="1" x14ac:dyDescent="0.35">
      <c r="C131" s="233" t="s">
        <v>196</v>
      </c>
      <c r="D131" s="211">
        <f t="shared" ca="1" si="45"/>
        <v>0</v>
      </c>
      <c r="E131" s="212">
        <f t="shared" ca="1" si="46"/>
        <v>0</v>
      </c>
      <c r="F131" s="211">
        <f t="shared" ca="1" si="42"/>
        <v>0</v>
      </c>
      <c r="G131" s="212">
        <f t="shared" ca="1" si="43"/>
        <v>0</v>
      </c>
      <c r="H131" s="213">
        <f t="shared" ca="1" si="44"/>
        <v>0</v>
      </c>
      <c r="U131" s="248">
        <f ca="1">'Annual Costs'!U63</f>
        <v>0</v>
      </c>
      <c r="V131" s="248">
        <f ca="1">'Annual Costs'!V63</f>
        <v>0</v>
      </c>
      <c r="W131" s="248">
        <f ca="1">'Annual Costs'!W63</f>
        <v>0</v>
      </c>
      <c r="X131" s="248">
        <f ca="1">'Annual Costs'!X63</f>
        <v>0</v>
      </c>
      <c r="Y131" s="249">
        <f ca="1">'Annual Costs'!Y63</f>
        <v>0</v>
      </c>
    </row>
    <row r="132" spans="3:25" x14ac:dyDescent="0.3">
      <c r="D132" s="204">
        <f t="shared" ca="1" si="45"/>
        <v>0</v>
      </c>
      <c r="E132" s="204">
        <f ca="1">IF(M$12="Hide",NA(),V132)</f>
        <v>0</v>
      </c>
      <c r="F132" s="204">
        <f t="shared" ca="1" si="42"/>
        <v>0</v>
      </c>
      <c r="G132" s="204">
        <f t="shared" ca="1" si="43"/>
        <v>0</v>
      </c>
      <c r="H132" s="204">
        <f t="shared" ca="1" si="44"/>
        <v>0</v>
      </c>
      <c r="U132" s="204">
        <f t="shared" ref="U132:X132" ca="1" si="47">SUM(U128:U131)</f>
        <v>0</v>
      </c>
      <c r="V132" s="204">
        <f t="shared" ca="1" si="47"/>
        <v>0</v>
      </c>
      <c r="W132" s="204">
        <f t="shared" ca="1" si="47"/>
        <v>0</v>
      </c>
      <c r="X132" s="204">
        <f t="shared" ca="1" si="47"/>
        <v>0</v>
      </c>
      <c r="Y132" s="204">
        <f ca="1">SUM(Y128:Y131)</f>
        <v>0</v>
      </c>
    </row>
    <row r="141" spans="3:25" x14ac:dyDescent="0.3">
      <c r="C141" t="s">
        <v>198</v>
      </c>
    </row>
    <row r="142" spans="3:25" x14ac:dyDescent="0.3">
      <c r="C142" t="s">
        <v>198</v>
      </c>
    </row>
    <row r="143" spans="3:25" x14ac:dyDescent="0.3">
      <c r="C143" t="s">
        <v>198</v>
      </c>
    </row>
  </sheetData>
  <mergeCells count="18">
    <mergeCell ref="C10:P11"/>
    <mergeCell ref="C9:Q9"/>
    <mergeCell ref="C103:P103"/>
    <mergeCell ref="C125:P125"/>
    <mergeCell ref="C114:P114"/>
    <mergeCell ref="C78:P78"/>
    <mergeCell ref="C13:P13"/>
    <mergeCell ref="C100:P100"/>
    <mergeCell ref="K18:P18"/>
    <mergeCell ref="K29:P29"/>
    <mergeCell ref="K40:P40"/>
    <mergeCell ref="K51:P51"/>
    <mergeCell ref="C27:P27"/>
    <mergeCell ref="C38:P38"/>
    <mergeCell ref="C49:P49"/>
    <mergeCell ref="C16:P16"/>
    <mergeCell ref="C71:Q71"/>
    <mergeCell ref="C72:P73"/>
  </mergeCells>
  <conditionalFormatting sqref="M16:M58 V20:V22 V31:V33 V42:V44 V53:V55 E86:E90 V87:V90 E105:E110 V106:V110 E116:E121 V117:V121 E127:E132 V128:V132">
    <cfRule type="expression" dxfId="4" priority="6">
      <formula>$M$12="Hide"</formula>
    </cfRule>
  </conditionalFormatting>
  <conditionalFormatting sqref="N16:N58 W20:W22 W31:W33 W42:W44 W53:W55 F86:F90 W87:W90 F105:F110 W106:W110 F116:F121 W117:W121 F127:F132 W128:W132">
    <cfRule type="expression" dxfId="3" priority="7">
      <formula>$N$12="Hide"</formula>
    </cfRule>
  </conditionalFormatting>
  <conditionalFormatting sqref="O16:O58 X20:X22 X31:X33 X42:X44 X53:X55 G86:G90 X87:X90 G105:G110 X106:X110 G116:G121 X117:X121 G127:G132 X128:X132">
    <cfRule type="expression" dxfId="2" priority="8">
      <formula>$O$12="Hide"</formula>
    </cfRule>
  </conditionalFormatting>
  <conditionalFormatting sqref="P16:P58 Y20:Y22 Y31:Y33 Y42:Y44 Y53:Y55 H86:H90 Y87:Y90 H105:H110 Y106:Y110 H116:H121 Y117:Y121 H127:H132 Y128:Y132">
    <cfRule type="expression" dxfId="1" priority="9">
      <formula>$P$12="Hide"</formula>
    </cfRule>
  </conditionalFormatting>
  <pageMargins left="0.7" right="0.7" top="0.75" bottom="0.75" header="0.3" footer="0.3"/>
  <pageSetup scale="51" fitToHeight="0" orientation="portrait" r:id="rId1"/>
  <colBreaks count="1" manualBreakCount="1">
    <brk id="18" max="11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7"/>
  <dimension ref="A1:AD1765"/>
  <sheetViews>
    <sheetView topLeftCell="A1359" zoomScale="120" zoomScaleNormal="120" workbookViewId="0">
      <selection activeCell="A1372" sqref="A1372"/>
    </sheetView>
  </sheetViews>
  <sheetFormatPr defaultColWidth="8.77734375" defaultRowHeight="10.199999999999999" x14ac:dyDescent="0.2"/>
  <cols>
    <col min="1" max="1" width="23.77734375" style="77" customWidth="1"/>
    <col min="2" max="2" width="8.77734375" style="77"/>
    <col min="3" max="4" width="9.77734375" style="78" customWidth="1"/>
    <col min="5" max="5" width="7.77734375" style="78" hidden="1" customWidth="1"/>
    <col min="6" max="11" width="8.77734375" style="78" hidden="1" customWidth="1"/>
    <col min="12" max="30" width="8.77734375" style="78"/>
    <col min="31" max="16384" width="8.77734375" style="77"/>
  </cols>
  <sheetData>
    <row r="1" spans="1:30" x14ac:dyDescent="0.2">
      <c r="A1" s="79" t="s">
        <v>128</v>
      </c>
      <c r="B1" s="79" t="s">
        <v>183</v>
      </c>
      <c r="C1" s="104" t="s">
        <v>184</v>
      </c>
      <c r="D1" s="104" t="s">
        <v>185</v>
      </c>
      <c r="E1" s="172" t="s">
        <v>0</v>
      </c>
      <c r="F1" s="172" t="s">
        <v>1</v>
      </c>
      <c r="G1" s="172" t="s">
        <v>2</v>
      </c>
      <c r="H1" s="172" t="s">
        <v>3</v>
      </c>
      <c r="I1" s="172" t="s">
        <v>4</v>
      </c>
      <c r="J1" s="172" t="s">
        <v>5</v>
      </c>
      <c r="K1" s="172" t="s">
        <v>6</v>
      </c>
      <c r="L1" s="105" t="s">
        <v>7</v>
      </c>
      <c r="M1" s="105" t="s">
        <v>8</v>
      </c>
      <c r="N1" s="105" t="s">
        <v>9</v>
      </c>
      <c r="O1" s="105" t="s">
        <v>10</v>
      </c>
      <c r="P1" s="105" t="s">
        <v>11</v>
      </c>
      <c r="Q1" s="105" t="s">
        <v>12</v>
      </c>
      <c r="R1" s="105" t="s">
        <v>13</v>
      </c>
      <c r="S1" s="105" t="s">
        <v>14</v>
      </c>
      <c r="T1" s="105" t="s">
        <v>15</v>
      </c>
      <c r="U1" s="105" t="s">
        <v>16</v>
      </c>
      <c r="V1" s="105" t="s">
        <v>17</v>
      </c>
      <c r="W1" s="105" t="s">
        <v>18</v>
      </c>
      <c r="X1" s="105" t="s">
        <v>19</v>
      </c>
      <c r="Y1" s="105" t="s">
        <v>20</v>
      </c>
      <c r="Z1" s="105" t="s">
        <v>21</v>
      </c>
      <c r="AA1" s="105" t="s">
        <v>22</v>
      </c>
      <c r="AB1" s="105" t="s">
        <v>23</v>
      </c>
      <c r="AC1" s="105" t="s">
        <v>24</v>
      </c>
      <c r="AD1" s="105" t="s">
        <v>25</v>
      </c>
    </row>
    <row r="2" spans="1:30" x14ac:dyDescent="0.2">
      <c r="A2" s="77" t="s">
        <v>71</v>
      </c>
      <c r="B2" s="79" t="s">
        <v>175</v>
      </c>
      <c r="C2" s="105">
        <v>0</v>
      </c>
      <c r="D2" s="105">
        <v>4</v>
      </c>
      <c r="E2" s="105">
        <v>3673</v>
      </c>
      <c r="F2" s="105">
        <v>3739</v>
      </c>
      <c r="G2" s="105">
        <v>3760</v>
      </c>
      <c r="H2" s="105">
        <v>3756</v>
      </c>
      <c r="I2" s="105">
        <v>3744</v>
      </c>
      <c r="J2" s="105">
        <v>3730</v>
      </c>
      <c r="K2" s="105">
        <v>3697</v>
      </c>
      <c r="L2" s="195">
        <v>2727.5</v>
      </c>
      <c r="M2" s="195">
        <v>2772</v>
      </c>
      <c r="N2" s="195">
        <v>2816.5</v>
      </c>
      <c r="O2" s="195">
        <v>2822.5</v>
      </c>
      <c r="P2" s="195">
        <v>2807</v>
      </c>
      <c r="Q2" s="195">
        <v>2789</v>
      </c>
      <c r="R2" s="195">
        <v>2771</v>
      </c>
      <c r="S2" s="195">
        <v>2751.5</v>
      </c>
      <c r="T2" s="195">
        <v>2731.5</v>
      </c>
      <c r="U2" s="195">
        <v>2712</v>
      </c>
      <c r="V2" s="195">
        <v>2689.5</v>
      </c>
      <c r="W2" s="195">
        <v>2664.5</v>
      </c>
      <c r="X2" s="195">
        <v>2637.5</v>
      </c>
      <c r="Y2" s="195">
        <v>2607</v>
      </c>
      <c r="Z2" s="195">
        <v>2574.5</v>
      </c>
      <c r="AA2" s="195">
        <v>2542</v>
      </c>
      <c r="AB2" s="195">
        <v>2509</v>
      </c>
      <c r="AC2" s="195">
        <v>2476</v>
      </c>
      <c r="AD2" s="195">
        <v>2445</v>
      </c>
    </row>
    <row r="3" spans="1:30" x14ac:dyDescent="0.2">
      <c r="A3" s="77" t="s">
        <v>71</v>
      </c>
      <c r="B3" s="79" t="s">
        <v>175</v>
      </c>
      <c r="C3" s="105">
        <v>5</v>
      </c>
      <c r="D3" s="105">
        <v>9</v>
      </c>
      <c r="E3" s="105">
        <v>3449</v>
      </c>
      <c r="F3" s="105">
        <v>3463</v>
      </c>
      <c r="G3" s="105">
        <v>3501</v>
      </c>
      <c r="H3" s="105">
        <v>3555</v>
      </c>
      <c r="I3" s="105">
        <v>3616</v>
      </c>
      <c r="J3" s="105">
        <v>3668</v>
      </c>
      <c r="K3" s="105">
        <v>3707</v>
      </c>
      <c r="L3" s="195">
        <v>2780.5</v>
      </c>
      <c r="M3" s="195">
        <v>2724.5</v>
      </c>
      <c r="N3" s="195">
        <v>2686</v>
      </c>
      <c r="O3" s="195">
        <v>2674</v>
      </c>
      <c r="P3" s="195">
        <v>2691.5</v>
      </c>
      <c r="Q3" s="195">
        <v>2724</v>
      </c>
      <c r="R3" s="195">
        <v>2769</v>
      </c>
      <c r="S3" s="195">
        <v>2814</v>
      </c>
      <c r="T3" s="195">
        <v>2820.5</v>
      </c>
      <c r="U3" s="195">
        <v>2805</v>
      </c>
      <c r="V3" s="195">
        <v>2786.5</v>
      </c>
      <c r="W3" s="195">
        <v>2768</v>
      </c>
      <c r="X3" s="195">
        <v>2749.5</v>
      </c>
      <c r="Y3" s="195">
        <v>2730.5</v>
      </c>
      <c r="Z3" s="195">
        <v>2710.5</v>
      </c>
      <c r="AA3" s="195">
        <v>2687</v>
      </c>
      <c r="AB3" s="195">
        <v>2661</v>
      </c>
      <c r="AC3" s="195">
        <v>2634</v>
      </c>
      <c r="AD3" s="195">
        <v>2604.5</v>
      </c>
    </row>
    <row r="4" spans="1:30" x14ac:dyDescent="0.2">
      <c r="A4" s="77" t="s">
        <v>71</v>
      </c>
      <c r="B4" s="79" t="s">
        <v>175</v>
      </c>
      <c r="C4" s="105">
        <v>10</v>
      </c>
      <c r="D4" s="105">
        <v>14</v>
      </c>
      <c r="E4" s="105">
        <v>3569</v>
      </c>
      <c r="F4" s="105">
        <v>3522</v>
      </c>
      <c r="G4" s="105">
        <v>3486</v>
      </c>
      <c r="H4" s="105">
        <v>3459</v>
      </c>
      <c r="I4" s="105">
        <v>3444</v>
      </c>
      <c r="J4" s="105">
        <v>3445</v>
      </c>
      <c r="K4" s="105">
        <v>3471</v>
      </c>
      <c r="L4" s="195">
        <v>3314.5</v>
      </c>
      <c r="M4" s="195">
        <v>3204</v>
      </c>
      <c r="N4" s="195">
        <v>3045</v>
      </c>
      <c r="O4" s="195">
        <v>2934</v>
      </c>
      <c r="P4" s="195">
        <v>2854</v>
      </c>
      <c r="Q4" s="195">
        <v>2779.5</v>
      </c>
      <c r="R4" s="195">
        <v>2723.5</v>
      </c>
      <c r="S4" s="195">
        <v>2684</v>
      </c>
      <c r="T4" s="195">
        <v>2672.5</v>
      </c>
      <c r="U4" s="195">
        <v>2691</v>
      </c>
      <c r="V4" s="195">
        <v>2723</v>
      </c>
      <c r="W4" s="195">
        <v>2768</v>
      </c>
      <c r="X4" s="195">
        <v>2812</v>
      </c>
      <c r="Y4" s="195">
        <v>2818</v>
      </c>
      <c r="Z4" s="195">
        <v>2803</v>
      </c>
      <c r="AA4" s="195">
        <v>2785</v>
      </c>
      <c r="AB4" s="195">
        <v>2767</v>
      </c>
      <c r="AC4" s="195">
        <v>2749</v>
      </c>
      <c r="AD4" s="195">
        <v>2730</v>
      </c>
    </row>
    <row r="5" spans="1:30" x14ac:dyDescent="0.2">
      <c r="A5" s="77" t="s">
        <v>71</v>
      </c>
      <c r="B5" s="79" t="s">
        <v>175</v>
      </c>
      <c r="C5" s="105">
        <v>15</v>
      </c>
      <c r="D5" s="105">
        <v>19</v>
      </c>
      <c r="E5" s="105">
        <v>3844</v>
      </c>
      <c r="F5" s="105">
        <v>3816</v>
      </c>
      <c r="G5" s="105">
        <v>3765</v>
      </c>
      <c r="H5" s="105">
        <v>3694</v>
      </c>
      <c r="I5" s="105">
        <v>3625</v>
      </c>
      <c r="J5" s="105">
        <v>3563</v>
      </c>
      <c r="K5" s="105">
        <v>3514</v>
      </c>
      <c r="L5" s="195">
        <v>3223.5</v>
      </c>
      <c r="M5" s="195">
        <v>3248</v>
      </c>
      <c r="N5" s="195">
        <v>3315.5</v>
      </c>
      <c r="O5" s="195">
        <v>3351</v>
      </c>
      <c r="P5" s="195">
        <v>3345</v>
      </c>
      <c r="Q5" s="195">
        <v>3309.5</v>
      </c>
      <c r="R5" s="195">
        <v>3200.5</v>
      </c>
      <c r="S5" s="195">
        <v>3042</v>
      </c>
      <c r="T5" s="195">
        <v>2930</v>
      </c>
      <c r="U5" s="195">
        <v>2849</v>
      </c>
      <c r="V5" s="195">
        <v>2775.5</v>
      </c>
      <c r="W5" s="195">
        <v>2720.5</v>
      </c>
      <c r="X5" s="195">
        <v>2681.5</v>
      </c>
      <c r="Y5" s="195">
        <v>2670</v>
      </c>
      <c r="Z5" s="195">
        <v>2688</v>
      </c>
      <c r="AA5" s="195">
        <v>2719.5</v>
      </c>
      <c r="AB5" s="195">
        <v>2764</v>
      </c>
      <c r="AC5" s="195">
        <v>2809</v>
      </c>
      <c r="AD5" s="195">
        <v>2816</v>
      </c>
    </row>
    <row r="6" spans="1:30" x14ac:dyDescent="0.2">
      <c r="A6" s="77" t="s">
        <v>71</v>
      </c>
      <c r="B6" s="79" t="s">
        <v>175</v>
      </c>
      <c r="C6" s="105">
        <v>20</v>
      </c>
      <c r="D6" s="105">
        <v>24</v>
      </c>
      <c r="E6" s="105">
        <v>3661</v>
      </c>
      <c r="F6" s="105">
        <v>3715</v>
      </c>
      <c r="G6" s="105">
        <v>3768</v>
      </c>
      <c r="H6" s="105">
        <v>3811</v>
      </c>
      <c r="I6" s="105">
        <v>3832</v>
      </c>
      <c r="J6" s="105">
        <v>3827</v>
      </c>
      <c r="K6" s="105">
        <v>3802</v>
      </c>
      <c r="L6" s="195">
        <v>3509.5</v>
      </c>
      <c r="M6" s="195">
        <v>3447.5</v>
      </c>
      <c r="N6" s="195">
        <v>3409.5</v>
      </c>
      <c r="O6" s="195">
        <v>3335.5</v>
      </c>
      <c r="P6" s="195">
        <v>3251</v>
      </c>
      <c r="Q6" s="195">
        <v>3215</v>
      </c>
      <c r="R6" s="195">
        <v>3239.5</v>
      </c>
      <c r="S6" s="195">
        <v>3307.5</v>
      </c>
      <c r="T6" s="195">
        <v>3342.5</v>
      </c>
      <c r="U6" s="195">
        <v>3336</v>
      </c>
      <c r="V6" s="195">
        <v>3301</v>
      </c>
      <c r="W6" s="195">
        <v>3192.5</v>
      </c>
      <c r="X6" s="195">
        <v>3034.5</v>
      </c>
      <c r="Y6" s="195">
        <v>2923</v>
      </c>
      <c r="Z6" s="195">
        <v>2843</v>
      </c>
      <c r="AA6" s="195">
        <v>2770.5</v>
      </c>
      <c r="AB6" s="195">
        <v>2714.5</v>
      </c>
      <c r="AC6" s="195">
        <v>2675</v>
      </c>
      <c r="AD6" s="195">
        <v>2664.5</v>
      </c>
    </row>
    <row r="7" spans="1:30" x14ac:dyDescent="0.2">
      <c r="A7" s="77" t="s">
        <v>71</v>
      </c>
      <c r="B7" s="79" t="s">
        <v>175</v>
      </c>
      <c r="C7" s="105">
        <v>25</v>
      </c>
      <c r="D7" s="105">
        <v>29</v>
      </c>
      <c r="E7" s="105">
        <v>3393</v>
      </c>
      <c r="F7" s="105">
        <v>3431</v>
      </c>
      <c r="G7" s="105">
        <v>3481</v>
      </c>
      <c r="H7" s="105">
        <v>3536</v>
      </c>
      <c r="I7" s="105">
        <v>3592</v>
      </c>
      <c r="J7" s="105">
        <v>3643</v>
      </c>
      <c r="K7" s="105">
        <v>3697</v>
      </c>
      <c r="L7" s="195">
        <v>3700</v>
      </c>
      <c r="M7" s="195">
        <v>3702</v>
      </c>
      <c r="N7" s="195">
        <v>3657.5</v>
      </c>
      <c r="O7" s="195">
        <v>3612.5</v>
      </c>
      <c r="P7" s="195">
        <v>3569</v>
      </c>
      <c r="Q7" s="195">
        <v>3496</v>
      </c>
      <c r="R7" s="195">
        <v>3435</v>
      </c>
      <c r="S7" s="195">
        <v>3398</v>
      </c>
      <c r="T7" s="195">
        <v>3324</v>
      </c>
      <c r="U7" s="195">
        <v>3240</v>
      </c>
      <c r="V7" s="195">
        <v>3205</v>
      </c>
      <c r="W7" s="195">
        <v>3229.5</v>
      </c>
      <c r="X7" s="195">
        <v>3297.5</v>
      </c>
      <c r="Y7" s="195">
        <v>3332.5</v>
      </c>
      <c r="Z7" s="195">
        <v>3326</v>
      </c>
      <c r="AA7" s="195">
        <v>3292</v>
      </c>
      <c r="AB7" s="195">
        <v>3184</v>
      </c>
      <c r="AC7" s="195">
        <v>3025.5</v>
      </c>
      <c r="AD7" s="195">
        <v>2916</v>
      </c>
    </row>
    <row r="8" spans="1:30" x14ac:dyDescent="0.2">
      <c r="A8" s="77" t="s">
        <v>71</v>
      </c>
      <c r="B8" s="79" t="s">
        <v>175</v>
      </c>
      <c r="C8" s="105">
        <v>30</v>
      </c>
      <c r="D8" s="105">
        <v>34</v>
      </c>
      <c r="E8" s="105">
        <v>3328</v>
      </c>
      <c r="F8" s="105">
        <v>3335</v>
      </c>
      <c r="G8" s="105">
        <v>3341</v>
      </c>
      <c r="H8" s="105">
        <v>3342</v>
      </c>
      <c r="I8" s="105">
        <v>3353</v>
      </c>
      <c r="J8" s="105">
        <v>3375</v>
      </c>
      <c r="K8" s="105">
        <v>3414</v>
      </c>
      <c r="L8" s="195">
        <v>3547</v>
      </c>
      <c r="M8" s="195">
        <v>3559</v>
      </c>
      <c r="N8" s="195">
        <v>3570.5</v>
      </c>
      <c r="O8" s="195">
        <v>3594</v>
      </c>
      <c r="P8" s="195">
        <v>3643</v>
      </c>
      <c r="Q8" s="195">
        <v>3686</v>
      </c>
      <c r="R8" s="195">
        <v>3687.5</v>
      </c>
      <c r="S8" s="195">
        <v>3643.5</v>
      </c>
      <c r="T8" s="195">
        <v>3600</v>
      </c>
      <c r="U8" s="195">
        <v>3557</v>
      </c>
      <c r="V8" s="195">
        <v>3484.5</v>
      </c>
      <c r="W8" s="195">
        <v>3423.5</v>
      </c>
      <c r="X8" s="195">
        <v>3386.5</v>
      </c>
      <c r="Y8" s="195">
        <v>3313.5</v>
      </c>
      <c r="Z8" s="195">
        <v>3229.5</v>
      </c>
      <c r="AA8" s="195">
        <v>3194</v>
      </c>
      <c r="AB8" s="195">
        <v>3218.5</v>
      </c>
      <c r="AC8" s="195">
        <v>3287</v>
      </c>
      <c r="AD8" s="195">
        <v>3322.5</v>
      </c>
    </row>
    <row r="9" spans="1:30" x14ac:dyDescent="0.2">
      <c r="A9" s="77" t="s">
        <v>71</v>
      </c>
      <c r="B9" s="79" t="s">
        <v>175</v>
      </c>
      <c r="C9" s="105">
        <v>35</v>
      </c>
      <c r="D9" s="105">
        <v>39</v>
      </c>
      <c r="E9" s="105">
        <v>3240</v>
      </c>
      <c r="F9" s="105">
        <v>3250</v>
      </c>
      <c r="G9" s="105">
        <v>3265</v>
      </c>
      <c r="H9" s="105">
        <v>3282</v>
      </c>
      <c r="I9" s="105">
        <v>3297</v>
      </c>
      <c r="J9" s="105">
        <v>3306</v>
      </c>
      <c r="K9" s="105">
        <v>3314</v>
      </c>
      <c r="L9" s="195">
        <v>3375.5</v>
      </c>
      <c r="M9" s="195">
        <v>3417.5</v>
      </c>
      <c r="N9" s="195">
        <v>3449</v>
      </c>
      <c r="O9" s="195">
        <v>3493.5</v>
      </c>
      <c r="P9" s="195">
        <v>3522</v>
      </c>
      <c r="Q9" s="195">
        <v>3530</v>
      </c>
      <c r="R9" s="195">
        <v>3541.5</v>
      </c>
      <c r="S9" s="195">
        <v>3553</v>
      </c>
      <c r="T9" s="195">
        <v>3577</v>
      </c>
      <c r="U9" s="195">
        <v>3626.5</v>
      </c>
      <c r="V9" s="195">
        <v>3670.5</v>
      </c>
      <c r="W9" s="195">
        <v>3671.5</v>
      </c>
      <c r="X9" s="195">
        <v>3627</v>
      </c>
      <c r="Y9" s="195">
        <v>3584</v>
      </c>
      <c r="Z9" s="195">
        <v>3542.5</v>
      </c>
      <c r="AA9" s="195">
        <v>3471</v>
      </c>
      <c r="AB9" s="195">
        <v>3410</v>
      </c>
      <c r="AC9" s="195">
        <v>3373</v>
      </c>
      <c r="AD9" s="195">
        <v>3300</v>
      </c>
    </row>
    <row r="10" spans="1:30" x14ac:dyDescent="0.2">
      <c r="A10" s="77" t="s">
        <v>71</v>
      </c>
      <c r="B10" s="79" t="s">
        <v>175</v>
      </c>
      <c r="C10" s="105">
        <v>40</v>
      </c>
      <c r="D10" s="105">
        <v>44</v>
      </c>
      <c r="E10" s="105">
        <v>3218</v>
      </c>
      <c r="F10" s="105">
        <v>3205</v>
      </c>
      <c r="G10" s="105">
        <v>3201</v>
      </c>
      <c r="H10" s="105">
        <v>3202</v>
      </c>
      <c r="I10" s="105">
        <v>3204</v>
      </c>
      <c r="J10" s="105">
        <v>3209</v>
      </c>
      <c r="K10" s="105">
        <v>3220</v>
      </c>
      <c r="L10" s="195">
        <v>3113</v>
      </c>
      <c r="M10" s="195">
        <v>3158.5</v>
      </c>
      <c r="N10" s="195">
        <v>3218.5</v>
      </c>
      <c r="O10" s="195">
        <v>3256.5</v>
      </c>
      <c r="P10" s="195">
        <v>3295</v>
      </c>
      <c r="Q10" s="195">
        <v>3351.5</v>
      </c>
      <c r="R10" s="195">
        <v>3394</v>
      </c>
      <c r="S10" s="195">
        <v>3426.5</v>
      </c>
      <c r="T10" s="195">
        <v>3471.5</v>
      </c>
      <c r="U10" s="195">
        <v>3499</v>
      </c>
      <c r="V10" s="195">
        <v>3506.5</v>
      </c>
      <c r="W10" s="195">
        <v>3518.5</v>
      </c>
      <c r="X10" s="195">
        <v>3530.5</v>
      </c>
      <c r="Y10" s="195">
        <v>3555</v>
      </c>
      <c r="Z10" s="195">
        <v>3603.5</v>
      </c>
      <c r="AA10" s="195">
        <v>3647.5</v>
      </c>
      <c r="AB10" s="195">
        <v>3650.5</v>
      </c>
      <c r="AC10" s="195">
        <v>3606.5</v>
      </c>
      <c r="AD10" s="195">
        <v>3564</v>
      </c>
    </row>
    <row r="11" spans="1:30" x14ac:dyDescent="0.2">
      <c r="A11" s="77" t="s">
        <v>71</v>
      </c>
      <c r="B11" s="79" t="s">
        <v>175</v>
      </c>
      <c r="C11" s="105">
        <v>45</v>
      </c>
      <c r="D11" s="105">
        <v>49</v>
      </c>
      <c r="E11" s="105">
        <v>3235</v>
      </c>
      <c r="F11" s="105">
        <v>3240</v>
      </c>
      <c r="G11" s="105">
        <v>3230</v>
      </c>
      <c r="H11" s="105">
        <v>3208</v>
      </c>
      <c r="I11" s="105">
        <v>3186</v>
      </c>
      <c r="J11" s="105">
        <v>3170</v>
      </c>
      <c r="K11" s="105">
        <v>3158</v>
      </c>
      <c r="L11" s="195">
        <v>3011</v>
      </c>
      <c r="M11" s="195">
        <v>3002.5</v>
      </c>
      <c r="N11" s="195">
        <v>3016.5</v>
      </c>
      <c r="O11" s="195">
        <v>3052.5</v>
      </c>
      <c r="P11" s="195">
        <v>3072</v>
      </c>
      <c r="Q11" s="195">
        <v>3082.5</v>
      </c>
      <c r="R11" s="195">
        <v>3127.5</v>
      </c>
      <c r="S11" s="195">
        <v>3187.5</v>
      </c>
      <c r="T11" s="195">
        <v>3226</v>
      </c>
      <c r="U11" s="195">
        <v>3264.5</v>
      </c>
      <c r="V11" s="195">
        <v>3320</v>
      </c>
      <c r="W11" s="195">
        <v>3362.5</v>
      </c>
      <c r="X11" s="195">
        <v>3395.5</v>
      </c>
      <c r="Y11" s="195">
        <v>3441</v>
      </c>
      <c r="Z11" s="195">
        <v>3470</v>
      </c>
      <c r="AA11" s="195">
        <v>3478</v>
      </c>
      <c r="AB11" s="195">
        <v>3490.5</v>
      </c>
      <c r="AC11" s="195">
        <v>3503</v>
      </c>
      <c r="AD11" s="195">
        <v>3527.5</v>
      </c>
    </row>
    <row r="12" spans="1:30" x14ac:dyDescent="0.2">
      <c r="A12" s="77" t="s">
        <v>71</v>
      </c>
      <c r="B12" s="79" t="s">
        <v>175</v>
      </c>
      <c r="C12" s="105">
        <v>50</v>
      </c>
      <c r="D12" s="105">
        <v>54</v>
      </c>
      <c r="E12" s="105">
        <v>2899</v>
      </c>
      <c r="F12" s="105">
        <v>2974</v>
      </c>
      <c r="G12" s="105">
        <v>3039</v>
      </c>
      <c r="H12" s="105">
        <v>3094</v>
      </c>
      <c r="I12" s="105">
        <v>3134</v>
      </c>
      <c r="J12" s="105">
        <v>3159</v>
      </c>
      <c r="K12" s="105">
        <v>3163</v>
      </c>
      <c r="L12" s="195">
        <v>3118</v>
      </c>
      <c r="M12" s="195">
        <v>3097</v>
      </c>
      <c r="N12" s="195">
        <v>3060.5</v>
      </c>
      <c r="O12" s="195">
        <v>3016.5</v>
      </c>
      <c r="P12" s="195">
        <v>2980</v>
      </c>
      <c r="Q12" s="195">
        <v>2960.5</v>
      </c>
      <c r="R12" s="195">
        <v>2953</v>
      </c>
      <c r="S12" s="195">
        <v>2968</v>
      </c>
      <c r="T12" s="195">
        <v>3005</v>
      </c>
      <c r="U12" s="195">
        <v>3024.5</v>
      </c>
      <c r="V12" s="195">
        <v>3035</v>
      </c>
      <c r="W12" s="195">
        <v>3081</v>
      </c>
      <c r="X12" s="195">
        <v>3141.5</v>
      </c>
      <c r="Y12" s="195">
        <v>3180</v>
      </c>
      <c r="Z12" s="195">
        <v>3218.5</v>
      </c>
      <c r="AA12" s="195">
        <v>3274.5</v>
      </c>
      <c r="AB12" s="195">
        <v>3317</v>
      </c>
      <c r="AC12" s="195">
        <v>3350</v>
      </c>
      <c r="AD12" s="195">
        <v>3396</v>
      </c>
    </row>
    <row r="13" spans="1:30" x14ac:dyDescent="0.2">
      <c r="A13" s="77" t="s">
        <v>71</v>
      </c>
      <c r="B13" s="79" t="s">
        <v>175</v>
      </c>
      <c r="C13" s="105">
        <v>55</v>
      </c>
      <c r="D13" s="105">
        <v>59</v>
      </c>
      <c r="E13" s="105">
        <v>2301</v>
      </c>
      <c r="F13" s="105">
        <v>2401</v>
      </c>
      <c r="G13" s="105">
        <v>2505</v>
      </c>
      <c r="H13" s="105">
        <v>2605</v>
      </c>
      <c r="I13" s="105">
        <v>2700</v>
      </c>
      <c r="J13" s="105">
        <v>2786</v>
      </c>
      <c r="K13" s="105">
        <v>2857</v>
      </c>
      <c r="L13" s="195">
        <v>2925.5</v>
      </c>
      <c r="M13" s="195">
        <v>2988</v>
      </c>
      <c r="N13" s="195">
        <v>3009.5</v>
      </c>
      <c r="O13" s="195">
        <v>3008.5</v>
      </c>
      <c r="P13" s="195">
        <v>3015.5</v>
      </c>
      <c r="Q13" s="195">
        <v>3020</v>
      </c>
      <c r="R13" s="195">
        <v>3002.5</v>
      </c>
      <c r="S13" s="195">
        <v>2969.5</v>
      </c>
      <c r="T13" s="195">
        <v>2928</v>
      </c>
      <c r="U13" s="195">
        <v>2894</v>
      </c>
      <c r="V13" s="195">
        <v>2877</v>
      </c>
      <c r="W13" s="195">
        <v>2872.5</v>
      </c>
      <c r="X13" s="195">
        <v>2888</v>
      </c>
      <c r="Y13" s="195">
        <v>2925</v>
      </c>
      <c r="Z13" s="195">
        <v>2946</v>
      </c>
      <c r="AA13" s="195">
        <v>2958.5</v>
      </c>
      <c r="AB13" s="195">
        <v>3005</v>
      </c>
      <c r="AC13" s="195">
        <v>3064</v>
      </c>
      <c r="AD13" s="195">
        <v>3103</v>
      </c>
    </row>
    <row r="14" spans="1:30" x14ac:dyDescent="0.2">
      <c r="A14" s="77" t="s">
        <v>71</v>
      </c>
      <c r="B14" s="79" t="s">
        <v>175</v>
      </c>
      <c r="C14" s="105">
        <v>60</v>
      </c>
      <c r="D14" s="105">
        <v>64</v>
      </c>
      <c r="E14" s="105">
        <v>1721</v>
      </c>
      <c r="F14" s="105">
        <v>1796</v>
      </c>
      <c r="G14" s="105">
        <v>1880</v>
      </c>
      <c r="H14" s="105">
        <v>1971</v>
      </c>
      <c r="I14" s="105">
        <v>2068</v>
      </c>
      <c r="J14" s="105">
        <v>2167</v>
      </c>
      <c r="K14" s="105">
        <v>2262</v>
      </c>
      <c r="L14" s="195">
        <v>2298</v>
      </c>
      <c r="M14" s="195">
        <v>2365.5</v>
      </c>
      <c r="N14" s="195">
        <v>2452</v>
      </c>
      <c r="O14" s="195">
        <v>2567</v>
      </c>
      <c r="P14" s="195">
        <v>2678</v>
      </c>
      <c r="Q14" s="195">
        <v>2767.5</v>
      </c>
      <c r="R14" s="195">
        <v>2829.5</v>
      </c>
      <c r="S14" s="195">
        <v>2852.5</v>
      </c>
      <c r="T14" s="195">
        <v>2854.5</v>
      </c>
      <c r="U14" s="195">
        <v>2865</v>
      </c>
      <c r="V14" s="195">
        <v>2871</v>
      </c>
      <c r="W14" s="195">
        <v>2856.5</v>
      </c>
      <c r="X14" s="195">
        <v>2828</v>
      </c>
      <c r="Y14" s="195">
        <v>2790</v>
      </c>
      <c r="Z14" s="195">
        <v>2761</v>
      </c>
      <c r="AA14" s="195">
        <v>2748.5</v>
      </c>
      <c r="AB14" s="195">
        <v>2746.5</v>
      </c>
      <c r="AC14" s="195">
        <v>2764.5</v>
      </c>
      <c r="AD14" s="195">
        <v>2802.5</v>
      </c>
    </row>
    <row r="15" spans="1:30" x14ac:dyDescent="0.2">
      <c r="A15" s="77" t="s">
        <v>71</v>
      </c>
      <c r="B15" s="79" t="s">
        <v>175</v>
      </c>
      <c r="C15" s="105">
        <v>65</v>
      </c>
      <c r="D15" s="105">
        <v>69</v>
      </c>
      <c r="E15" s="105">
        <v>1325</v>
      </c>
      <c r="F15" s="105">
        <v>1372</v>
      </c>
      <c r="G15" s="105">
        <v>1415</v>
      </c>
      <c r="H15" s="105">
        <v>1461</v>
      </c>
      <c r="I15" s="105">
        <v>1513</v>
      </c>
      <c r="J15" s="105">
        <v>1578</v>
      </c>
      <c r="K15" s="105">
        <v>1647</v>
      </c>
      <c r="L15" s="195">
        <v>1638</v>
      </c>
      <c r="M15" s="195">
        <v>1741.5</v>
      </c>
      <c r="N15" s="195">
        <v>1856.5</v>
      </c>
      <c r="O15" s="195">
        <v>1953</v>
      </c>
      <c r="P15" s="195">
        <v>2034.5</v>
      </c>
      <c r="Q15" s="195">
        <v>2105.5</v>
      </c>
      <c r="R15" s="195">
        <v>2170.5</v>
      </c>
      <c r="S15" s="195">
        <v>2254.5</v>
      </c>
      <c r="T15" s="195">
        <v>2364.5</v>
      </c>
      <c r="U15" s="195">
        <v>2470.5</v>
      </c>
      <c r="V15" s="195">
        <v>2556</v>
      </c>
      <c r="W15" s="195">
        <v>2616.5</v>
      </c>
      <c r="X15" s="195">
        <v>2642</v>
      </c>
      <c r="Y15" s="195">
        <v>2648.5</v>
      </c>
      <c r="Z15" s="195">
        <v>2662.5</v>
      </c>
      <c r="AA15" s="195">
        <v>2673.5</v>
      </c>
      <c r="AB15" s="195">
        <v>2663.5</v>
      </c>
      <c r="AC15" s="195">
        <v>2639.5</v>
      </c>
      <c r="AD15" s="195">
        <v>2609</v>
      </c>
    </row>
    <row r="16" spans="1:30" x14ac:dyDescent="0.2">
      <c r="A16" s="77" t="s">
        <v>71</v>
      </c>
      <c r="B16" s="79" t="s">
        <v>175</v>
      </c>
      <c r="C16" s="105">
        <v>70</v>
      </c>
      <c r="D16" s="105">
        <v>74</v>
      </c>
      <c r="E16" s="105">
        <v>915</v>
      </c>
      <c r="F16" s="105">
        <v>959</v>
      </c>
      <c r="G16" s="105">
        <v>1008</v>
      </c>
      <c r="H16" s="105">
        <v>1061</v>
      </c>
      <c r="I16" s="105">
        <v>1113</v>
      </c>
      <c r="J16" s="105">
        <v>1163</v>
      </c>
      <c r="K16" s="105">
        <v>1203</v>
      </c>
      <c r="L16" s="195">
        <v>1158</v>
      </c>
      <c r="M16" s="195">
        <v>1219</v>
      </c>
      <c r="N16" s="195">
        <v>1278</v>
      </c>
      <c r="O16" s="195">
        <v>1335.5</v>
      </c>
      <c r="P16" s="195">
        <v>1383.5</v>
      </c>
      <c r="Q16" s="195">
        <v>1443.5</v>
      </c>
      <c r="R16" s="195">
        <v>1538.5</v>
      </c>
      <c r="S16" s="195">
        <v>1644</v>
      </c>
      <c r="T16" s="195">
        <v>1733.5</v>
      </c>
      <c r="U16" s="195">
        <v>1808</v>
      </c>
      <c r="V16" s="195">
        <v>1874.5</v>
      </c>
      <c r="W16" s="195">
        <v>1937</v>
      </c>
      <c r="X16" s="195">
        <v>2017.5</v>
      </c>
      <c r="Y16" s="195">
        <v>2121.5</v>
      </c>
      <c r="Z16" s="195">
        <v>2221</v>
      </c>
      <c r="AA16" s="195">
        <v>2303</v>
      </c>
      <c r="AB16" s="195">
        <v>2362</v>
      </c>
      <c r="AC16" s="195">
        <v>2389</v>
      </c>
      <c r="AD16" s="195">
        <v>2399.5</v>
      </c>
    </row>
    <row r="17" spans="1:30" x14ac:dyDescent="0.2">
      <c r="A17" s="77" t="s">
        <v>71</v>
      </c>
      <c r="B17" s="79" t="s">
        <v>175</v>
      </c>
      <c r="C17" s="105">
        <v>75</v>
      </c>
      <c r="D17" s="105">
        <v>79</v>
      </c>
      <c r="E17" s="105">
        <v>589</v>
      </c>
      <c r="F17" s="105">
        <v>611</v>
      </c>
      <c r="G17" s="105">
        <v>637</v>
      </c>
      <c r="H17" s="105">
        <v>668</v>
      </c>
      <c r="I17" s="105">
        <v>702</v>
      </c>
      <c r="J17" s="105">
        <v>741</v>
      </c>
      <c r="K17" s="105">
        <v>780</v>
      </c>
      <c r="L17" s="195">
        <v>700</v>
      </c>
      <c r="M17" s="195">
        <v>735</v>
      </c>
      <c r="N17" s="195">
        <v>771</v>
      </c>
      <c r="O17" s="195">
        <v>820.5</v>
      </c>
      <c r="P17" s="195">
        <v>888.5</v>
      </c>
      <c r="Q17" s="195">
        <v>956.5</v>
      </c>
      <c r="R17" s="195">
        <v>1009.5000000000001</v>
      </c>
      <c r="S17" s="195">
        <v>1061</v>
      </c>
      <c r="T17" s="195">
        <v>1112.5</v>
      </c>
      <c r="U17" s="195">
        <v>1156.5</v>
      </c>
      <c r="V17" s="195">
        <v>1210.5</v>
      </c>
      <c r="W17" s="195">
        <v>1295.5</v>
      </c>
      <c r="X17" s="195">
        <v>1388</v>
      </c>
      <c r="Y17" s="195">
        <v>1467</v>
      </c>
      <c r="Z17" s="195">
        <v>1534.5</v>
      </c>
      <c r="AA17" s="195">
        <v>1595.5</v>
      </c>
      <c r="AB17" s="195">
        <v>1654</v>
      </c>
      <c r="AC17" s="195">
        <v>1728</v>
      </c>
      <c r="AD17" s="195">
        <v>1823.5</v>
      </c>
    </row>
    <row r="18" spans="1:30" x14ac:dyDescent="0.2">
      <c r="A18" s="77" t="s">
        <v>71</v>
      </c>
      <c r="B18" s="79" t="s">
        <v>175</v>
      </c>
      <c r="C18" s="105">
        <v>80</v>
      </c>
      <c r="D18" s="105">
        <v>84</v>
      </c>
      <c r="E18" s="105">
        <v>379</v>
      </c>
      <c r="F18" s="105">
        <v>385</v>
      </c>
      <c r="G18" s="105">
        <v>388</v>
      </c>
      <c r="H18" s="105">
        <v>393</v>
      </c>
      <c r="I18" s="105">
        <v>402</v>
      </c>
      <c r="J18" s="105">
        <v>418</v>
      </c>
      <c r="K18" s="105">
        <v>436</v>
      </c>
      <c r="L18" s="195">
        <v>376.5</v>
      </c>
      <c r="M18" s="195">
        <v>395</v>
      </c>
      <c r="N18" s="195">
        <v>418.5</v>
      </c>
      <c r="O18" s="195">
        <v>447</v>
      </c>
      <c r="P18" s="195">
        <v>477</v>
      </c>
      <c r="Q18" s="195">
        <v>509</v>
      </c>
      <c r="R18" s="195">
        <v>536.5</v>
      </c>
      <c r="S18" s="195">
        <v>564.5</v>
      </c>
      <c r="T18" s="195">
        <v>604.5</v>
      </c>
      <c r="U18" s="195">
        <v>659.5</v>
      </c>
      <c r="V18" s="195">
        <v>714.5</v>
      </c>
      <c r="W18" s="195">
        <v>756</v>
      </c>
      <c r="X18" s="195">
        <v>796</v>
      </c>
      <c r="Y18" s="195">
        <v>838</v>
      </c>
      <c r="Z18" s="195">
        <v>876.5</v>
      </c>
      <c r="AA18" s="195">
        <v>923.5</v>
      </c>
      <c r="AB18" s="195">
        <v>993</v>
      </c>
      <c r="AC18" s="195">
        <v>1068.5</v>
      </c>
      <c r="AD18" s="195">
        <v>1133.5</v>
      </c>
    </row>
    <row r="19" spans="1:30" x14ac:dyDescent="0.2">
      <c r="A19" s="77" t="s">
        <v>71</v>
      </c>
      <c r="B19" s="79" t="s">
        <v>175</v>
      </c>
      <c r="C19" s="105">
        <v>85</v>
      </c>
      <c r="D19" s="105">
        <v>89</v>
      </c>
      <c r="E19" s="105">
        <v>194</v>
      </c>
      <c r="F19" s="105">
        <v>201</v>
      </c>
      <c r="G19" s="105">
        <v>208</v>
      </c>
      <c r="H19" s="105">
        <v>212</v>
      </c>
      <c r="I19" s="105">
        <v>216</v>
      </c>
      <c r="J19" s="105">
        <v>217</v>
      </c>
      <c r="K19" s="105">
        <v>223</v>
      </c>
      <c r="L19" s="195">
        <v>186.5</v>
      </c>
      <c r="M19" s="195">
        <v>193</v>
      </c>
      <c r="N19" s="195">
        <v>197</v>
      </c>
      <c r="O19" s="195">
        <v>204</v>
      </c>
      <c r="P19" s="195">
        <v>211.5</v>
      </c>
      <c r="Q19" s="195">
        <v>219.5</v>
      </c>
      <c r="R19" s="195">
        <v>232.5</v>
      </c>
      <c r="S19" s="195">
        <v>249</v>
      </c>
      <c r="T19" s="195">
        <v>267</v>
      </c>
      <c r="U19" s="195">
        <v>287</v>
      </c>
      <c r="V19" s="195">
        <v>308.5</v>
      </c>
      <c r="W19" s="195">
        <v>327</v>
      </c>
      <c r="X19" s="195">
        <v>346</v>
      </c>
      <c r="Y19" s="195">
        <v>372.5</v>
      </c>
      <c r="Z19" s="195">
        <v>410.5</v>
      </c>
      <c r="AA19" s="195">
        <v>448</v>
      </c>
      <c r="AB19" s="195">
        <v>476.5</v>
      </c>
      <c r="AC19" s="195">
        <v>504</v>
      </c>
      <c r="AD19" s="195">
        <v>532.5</v>
      </c>
    </row>
    <row r="20" spans="1:30" x14ac:dyDescent="0.2">
      <c r="A20" s="77" t="s">
        <v>71</v>
      </c>
      <c r="B20" s="79" t="s">
        <v>175</v>
      </c>
      <c r="C20" s="105">
        <v>90</v>
      </c>
      <c r="D20" s="105">
        <v>94</v>
      </c>
      <c r="E20" s="105">
        <v>73</v>
      </c>
      <c r="F20" s="105">
        <v>79</v>
      </c>
      <c r="G20" s="105">
        <v>83</v>
      </c>
      <c r="H20" s="105">
        <v>83</v>
      </c>
      <c r="I20" s="105">
        <v>83</v>
      </c>
      <c r="J20" s="105">
        <v>81</v>
      </c>
      <c r="K20" s="105">
        <v>89</v>
      </c>
      <c r="L20" s="195">
        <v>64</v>
      </c>
      <c r="M20" s="195">
        <v>65.5</v>
      </c>
      <c r="N20" s="195">
        <v>68.5</v>
      </c>
      <c r="O20" s="195">
        <v>72</v>
      </c>
      <c r="P20" s="195">
        <v>75</v>
      </c>
      <c r="Q20" s="195">
        <v>79</v>
      </c>
      <c r="R20" s="195">
        <v>82</v>
      </c>
      <c r="S20" s="195">
        <v>85</v>
      </c>
      <c r="T20" s="195">
        <v>89</v>
      </c>
      <c r="U20" s="195">
        <v>93.5</v>
      </c>
      <c r="V20" s="195">
        <v>98</v>
      </c>
      <c r="W20" s="195">
        <v>104</v>
      </c>
      <c r="X20" s="195">
        <v>112</v>
      </c>
      <c r="Y20" s="195">
        <v>121.5</v>
      </c>
      <c r="Z20" s="195">
        <v>132.5</v>
      </c>
      <c r="AA20" s="195">
        <v>143</v>
      </c>
      <c r="AB20" s="195">
        <v>151.5</v>
      </c>
      <c r="AC20" s="195">
        <v>162</v>
      </c>
      <c r="AD20" s="195">
        <v>177.5</v>
      </c>
    </row>
    <row r="21" spans="1:30" x14ac:dyDescent="0.2">
      <c r="A21" s="77" t="s">
        <v>71</v>
      </c>
      <c r="B21" s="79" t="s">
        <v>175</v>
      </c>
      <c r="C21" s="105">
        <v>95</v>
      </c>
      <c r="D21" s="105">
        <v>99</v>
      </c>
      <c r="E21" s="105">
        <v>19</v>
      </c>
      <c r="F21" s="105">
        <v>21</v>
      </c>
      <c r="G21" s="105">
        <v>22</v>
      </c>
      <c r="H21" s="105">
        <v>23</v>
      </c>
      <c r="I21" s="105">
        <v>24</v>
      </c>
      <c r="J21" s="105">
        <v>20</v>
      </c>
      <c r="K21" s="105">
        <v>21</v>
      </c>
      <c r="L21" s="195">
        <v>14.5</v>
      </c>
      <c r="M21" s="195">
        <v>15.5</v>
      </c>
      <c r="N21" s="195">
        <v>16</v>
      </c>
      <c r="O21" s="195">
        <v>16</v>
      </c>
      <c r="P21" s="195">
        <v>16</v>
      </c>
      <c r="Q21" s="195">
        <v>16</v>
      </c>
      <c r="R21" s="195">
        <v>17</v>
      </c>
      <c r="S21" s="195">
        <v>18.5</v>
      </c>
      <c r="T21" s="195">
        <v>19.5</v>
      </c>
      <c r="U21" s="195">
        <v>21</v>
      </c>
      <c r="V21" s="195">
        <v>22.5</v>
      </c>
      <c r="W21" s="195">
        <v>23</v>
      </c>
      <c r="X21" s="195">
        <v>24</v>
      </c>
      <c r="Y21" s="195">
        <v>26</v>
      </c>
      <c r="Z21" s="195">
        <v>27</v>
      </c>
      <c r="AA21" s="195">
        <v>27.5</v>
      </c>
      <c r="AB21" s="195">
        <v>30</v>
      </c>
      <c r="AC21" s="195">
        <v>33.5</v>
      </c>
      <c r="AD21" s="195">
        <v>37</v>
      </c>
    </row>
    <row r="22" spans="1:30" x14ac:dyDescent="0.2">
      <c r="A22" s="77" t="s">
        <v>71</v>
      </c>
      <c r="B22" s="79" t="s">
        <v>175</v>
      </c>
      <c r="C22" s="105">
        <v>100</v>
      </c>
      <c r="D22" s="105">
        <v>104</v>
      </c>
      <c r="E22" s="105">
        <v>3</v>
      </c>
      <c r="F22" s="105">
        <v>3</v>
      </c>
      <c r="G22" s="105">
        <v>3</v>
      </c>
      <c r="H22" s="105">
        <v>3</v>
      </c>
      <c r="I22" s="105">
        <v>3</v>
      </c>
      <c r="J22" s="105">
        <v>3</v>
      </c>
      <c r="K22" s="105">
        <v>3</v>
      </c>
      <c r="L22" s="195">
        <v>1</v>
      </c>
      <c r="M22" s="195">
        <v>1</v>
      </c>
      <c r="N22" s="195">
        <v>1</v>
      </c>
      <c r="O22" s="195">
        <v>1</v>
      </c>
      <c r="P22" s="195">
        <v>1.5</v>
      </c>
      <c r="Q22" s="195">
        <v>2</v>
      </c>
      <c r="R22" s="195">
        <v>2</v>
      </c>
      <c r="S22" s="195">
        <v>2</v>
      </c>
      <c r="T22" s="195">
        <v>2</v>
      </c>
      <c r="U22" s="195">
        <v>2</v>
      </c>
      <c r="V22" s="195">
        <v>2</v>
      </c>
      <c r="W22" s="195">
        <v>2</v>
      </c>
      <c r="X22" s="195">
        <v>2</v>
      </c>
      <c r="Y22" s="195">
        <v>2.5</v>
      </c>
      <c r="Z22" s="195">
        <v>3</v>
      </c>
      <c r="AA22" s="195">
        <v>3.5</v>
      </c>
      <c r="AB22" s="195">
        <v>4</v>
      </c>
      <c r="AC22" s="195">
        <v>4</v>
      </c>
      <c r="AD22" s="195">
        <v>4</v>
      </c>
    </row>
    <row r="23" spans="1:30" x14ac:dyDescent="0.2">
      <c r="A23" s="77" t="s">
        <v>71</v>
      </c>
      <c r="B23" s="79" t="s">
        <v>176</v>
      </c>
      <c r="C23" s="105">
        <v>0</v>
      </c>
      <c r="D23" s="105">
        <v>4</v>
      </c>
      <c r="E23" s="105">
        <v>3565</v>
      </c>
      <c r="F23" s="105">
        <v>3622</v>
      </c>
      <c r="G23" s="105">
        <v>3643</v>
      </c>
      <c r="H23" s="105">
        <v>3645</v>
      </c>
      <c r="I23" s="105">
        <v>3636</v>
      </c>
      <c r="J23" s="105">
        <v>3625</v>
      </c>
      <c r="K23" s="105">
        <v>3596</v>
      </c>
      <c r="L23" s="195">
        <v>2646.5</v>
      </c>
      <c r="M23" s="195">
        <v>2689.5</v>
      </c>
      <c r="N23" s="195">
        <v>2732.5</v>
      </c>
      <c r="O23" s="195">
        <v>2738</v>
      </c>
      <c r="P23" s="195">
        <v>2722</v>
      </c>
      <c r="Q23" s="195">
        <v>2704</v>
      </c>
      <c r="R23" s="195">
        <v>2686.5</v>
      </c>
      <c r="S23" s="195">
        <v>2669</v>
      </c>
      <c r="T23" s="195">
        <v>2650.5</v>
      </c>
      <c r="U23" s="195">
        <v>2630</v>
      </c>
      <c r="V23" s="195">
        <v>2606.5</v>
      </c>
      <c r="W23" s="195">
        <v>2582</v>
      </c>
      <c r="X23" s="195">
        <v>2555.5</v>
      </c>
      <c r="Y23" s="195">
        <v>2526</v>
      </c>
      <c r="Z23" s="195">
        <v>2495</v>
      </c>
      <c r="AA23" s="195">
        <v>2463</v>
      </c>
      <c r="AB23" s="195">
        <v>2431</v>
      </c>
      <c r="AC23" s="195">
        <v>2399.5</v>
      </c>
      <c r="AD23" s="195">
        <v>2369.5</v>
      </c>
    </row>
    <row r="24" spans="1:30" x14ac:dyDescent="0.2">
      <c r="A24" s="77" t="s">
        <v>71</v>
      </c>
      <c r="B24" s="79" t="s">
        <v>176</v>
      </c>
      <c r="C24" s="105">
        <v>5</v>
      </c>
      <c r="D24" s="105">
        <v>9</v>
      </c>
      <c r="E24" s="105">
        <v>3372</v>
      </c>
      <c r="F24" s="105">
        <v>3383</v>
      </c>
      <c r="G24" s="105">
        <v>3414</v>
      </c>
      <c r="H24" s="105">
        <v>3460</v>
      </c>
      <c r="I24" s="105">
        <v>3514</v>
      </c>
      <c r="J24" s="105">
        <v>3560</v>
      </c>
      <c r="K24" s="105">
        <v>3596</v>
      </c>
      <c r="L24" s="195">
        <v>2699</v>
      </c>
      <c r="M24" s="195">
        <v>2644.5</v>
      </c>
      <c r="N24" s="195">
        <v>2606.5</v>
      </c>
      <c r="O24" s="195">
        <v>2595</v>
      </c>
      <c r="P24" s="195">
        <v>2612.5</v>
      </c>
      <c r="Q24" s="195">
        <v>2643.5</v>
      </c>
      <c r="R24" s="195">
        <v>2687</v>
      </c>
      <c r="S24" s="195">
        <v>2730</v>
      </c>
      <c r="T24" s="195">
        <v>2735.5</v>
      </c>
      <c r="U24" s="195">
        <v>2720.5</v>
      </c>
      <c r="V24" s="195">
        <v>2702.5</v>
      </c>
      <c r="W24" s="195">
        <v>2683.5</v>
      </c>
      <c r="X24" s="195">
        <v>2665</v>
      </c>
      <c r="Y24" s="195">
        <v>2646.5</v>
      </c>
      <c r="Z24" s="195">
        <v>2627</v>
      </c>
      <c r="AA24" s="195">
        <v>2604.5</v>
      </c>
      <c r="AB24" s="195">
        <v>2579.5</v>
      </c>
      <c r="AC24" s="195">
        <v>2553.5</v>
      </c>
      <c r="AD24" s="195">
        <v>2524.5</v>
      </c>
    </row>
    <row r="25" spans="1:30" x14ac:dyDescent="0.2">
      <c r="A25" s="77" t="s">
        <v>71</v>
      </c>
      <c r="B25" s="79" t="s">
        <v>176</v>
      </c>
      <c r="C25" s="105">
        <v>10</v>
      </c>
      <c r="D25" s="105">
        <v>14</v>
      </c>
      <c r="E25" s="105">
        <v>3494</v>
      </c>
      <c r="F25" s="105">
        <v>3449</v>
      </c>
      <c r="G25" s="105">
        <v>3413</v>
      </c>
      <c r="H25" s="105">
        <v>3386</v>
      </c>
      <c r="I25" s="105">
        <v>3370</v>
      </c>
      <c r="J25" s="105">
        <v>3369</v>
      </c>
      <c r="K25" s="105">
        <v>3390</v>
      </c>
      <c r="L25" s="195">
        <v>3222.5</v>
      </c>
      <c r="M25" s="195">
        <v>3114.5</v>
      </c>
      <c r="N25" s="195">
        <v>2958</v>
      </c>
      <c r="O25" s="195">
        <v>2849</v>
      </c>
      <c r="P25" s="195">
        <v>2770.5</v>
      </c>
      <c r="Q25" s="195">
        <v>2698.5</v>
      </c>
      <c r="R25" s="195">
        <v>2644</v>
      </c>
      <c r="S25" s="195">
        <v>2605.5</v>
      </c>
      <c r="T25" s="195">
        <v>2593.5</v>
      </c>
      <c r="U25" s="195">
        <v>2610.5</v>
      </c>
      <c r="V25" s="195">
        <v>2641.5</v>
      </c>
      <c r="W25" s="195">
        <v>2685</v>
      </c>
      <c r="X25" s="195">
        <v>2728.5</v>
      </c>
      <c r="Y25" s="195">
        <v>2735</v>
      </c>
      <c r="Z25" s="195">
        <v>2719.5</v>
      </c>
      <c r="AA25" s="195">
        <v>2700.5</v>
      </c>
      <c r="AB25" s="195">
        <v>2682</v>
      </c>
      <c r="AC25" s="195">
        <v>2664.5</v>
      </c>
      <c r="AD25" s="195">
        <v>2646.5</v>
      </c>
    </row>
    <row r="26" spans="1:30" x14ac:dyDescent="0.2">
      <c r="A26" s="77" t="s">
        <v>71</v>
      </c>
      <c r="B26" s="79" t="s">
        <v>176</v>
      </c>
      <c r="C26" s="105">
        <v>15</v>
      </c>
      <c r="D26" s="105">
        <v>19</v>
      </c>
      <c r="E26" s="105">
        <v>3761</v>
      </c>
      <c r="F26" s="105">
        <v>3731</v>
      </c>
      <c r="G26" s="105">
        <v>3679</v>
      </c>
      <c r="H26" s="105">
        <v>3614</v>
      </c>
      <c r="I26" s="105">
        <v>3546</v>
      </c>
      <c r="J26" s="105">
        <v>3490</v>
      </c>
      <c r="K26" s="105">
        <v>3443</v>
      </c>
      <c r="L26" s="195">
        <v>3139</v>
      </c>
      <c r="M26" s="195">
        <v>3162</v>
      </c>
      <c r="N26" s="195">
        <v>3227</v>
      </c>
      <c r="O26" s="195">
        <v>3259.5</v>
      </c>
      <c r="P26" s="195">
        <v>3252.5</v>
      </c>
      <c r="Q26" s="195">
        <v>3218.5</v>
      </c>
      <c r="R26" s="195">
        <v>3112</v>
      </c>
      <c r="S26" s="195">
        <v>2956.5</v>
      </c>
      <c r="T26" s="195">
        <v>2847.5</v>
      </c>
      <c r="U26" s="195">
        <v>2768.5</v>
      </c>
      <c r="V26" s="195">
        <v>2695.5</v>
      </c>
      <c r="W26" s="195">
        <v>2641</v>
      </c>
      <c r="X26" s="195">
        <v>2603</v>
      </c>
      <c r="Y26" s="195">
        <v>2592.5</v>
      </c>
      <c r="Z26" s="195">
        <v>2610</v>
      </c>
      <c r="AA26" s="195">
        <v>2640.5</v>
      </c>
      <c r="AB26" s="195">
        <v>2684</v>
      </c>
      <c r="AC26" s="195">
        <v>2727</v>
      </c>
      <c r="AD26" s="195">
        <v>2732.5</v>
      </c>
    </row>
    <row r="27" spans="1:30" x14ac:dyDescent="0.2">
      <c r="A27" s="77" t="s">
        <v>71</v>
      </c>
      <c r="B27" s="79" t="s">
        <v>176</v>
      </c>
      <c r="C27" s="105">
        <v>20</v>
      </c>
      <c r="D27" s="105">
        <v>24</v>
      </c>
      <c r="E27" s="105">
        <v>3682</v>
      </c>
      <c r="F27" s="105">
        <v>3698</v>
      </c>
      <c r="G27" s="105">
        <v>3726</v>
      </c>
      <c r="H27" s="105">
        <v>3754</v>
      </c>
      <c r="I27" s="105">
        <v>3765</v>
      </c>
      <c r="J27" s="105">
        <v>3752</v>
      </c>
      <c r="K27" s="105">
        <v>3723</v>
      </c>
      <c r="L27" s="195">
        <v>3433.5</v>
      </c>
      <c r="M27" s="195">
        <v>3369</v>
      </c>
      <c r="N27" s="195">
        <v>3328.5</v>
      </c>
      <c r="O27" s="195">
        <v>3256</v>
      </c>
      <c r="P27" s="195">
        <v>3172.5</v>
      </c>
      <c r="Q27" s="195">
        <v>3136</v>
      </c>
      <c r="R27" s="195">
        <v>3158.5</v>
      </c>
      <c r="S27" s="195">
        <v>3223.5</v>
      </c>
      <c r="T27" s="195">
        <v>3256</v>
      </c>
      <c r="U27" s="195">
        <v>3248.5</v>
      </c>
      <c r="V27" s="195">
        <v>3214.5</v>
      </c>
      <c r="W27" s="195">
        <v>3108</v>
      </c>
      <c r="X27" s="195">
        <v>2952.5</v>
      </c>
      <c r="Y27" s="195">
        <v>2843.5</v>
      </c>
      <c r="Z27" s="195">
        <v>2765.5</v>
      </c>
      <c r="AA27" s="195">
        <v>2693.5</v>
      </c>
      <c r="AB27" s="195">
        <v>2639.5</v>
      </c>
      <c r="AC27" s="195">
        <v>2602</v>
      </c>
      <c r="AD27" s="195">
        <v>2591</v>
      </c>
    </row>
    <row r="28" spans="1:30" x14ac:dyDescent="0.2">
      <c r="A28" s="77" t="s">
        <v>71</v>
      </c>
      <c r="B28" s="79" t="s">
        <v>176</v>
      </c>
      <c r="C28" s="105">
        <v>25</v>
      </c>
      <c r="D28" s="105">
        <v>29</v>
      </c>
      <c r="E28" s="105">
        <v>3703</v>
      </c>
      <c r="F28" s="105">
        <v>3693</v>
      </c>
      <c r="G28" s="105">
        <v>3683</v>
      </c>
      <c r="H28" s="105">
        <v>3674</v>
      </c>
      <c r="I28" s="105">
        <v>3668</v>
      </c>
      <c r="J28" s="105">
        <v>3672</v>
      </c>
      <c r="K28" s="105">
        <v>3688</v>
      </c>
      <c r="L28" s="195">
        <v>3703.5</v>
      </c>
      <c r="M28" s="195">
        <v>3685.5</v>
      </c>
      <c r="N28" s="195">
        <v>3617</v>
      </c>
      <c r="O28" s="195">
        <v>3558.5</v>
      </c>
      <c r="P28" s="195">
        <v>3506.5</v>
      </c>
      <c r="Q28" s="195">
        <v>3428.5</v>
      </c>
      <c r="R28" s="195">
        <v>3364.5</v>
      </c>
      <c r="S28" s="195">
        <v>3324</v>
      </c>
      <c r="T28" s="195">
        <v>3251</v>
      </c>
      <c r="U28" s="195">
        <v>3168.5</v>
      </c>
      <c r="V28" s="195">
        <v>3132.5</v>
      </c>
      <c r="W28" s="195">
        <v>3154.5</v>
      </c>
      <c r="X28" s="195">
        <v>3219.5</v>
      </c>
      <c r="Y28" s="195">
        <v>3253.5</v>
      </c>
      <c r="Z28" s="195">
        <v>3247</v>
      </c>
      <c r="AA28" s="195">
        <v>3211.5</v>
      </c>
      <c r="AB28" s="195">
        <v>3104.5</v>
      </c>
      <c r="AC28" s="195">
        <v>2950</v>
      </c>
      <c r="AD28" s="195">
        <v>2841</v>
      </c>
    </row>
    <row r="29" spans="1:30" x14ac:dyDescent="0.2">
      <c r="A29" s="77" t="s">
        <v>71</v>
      </c>
      <c r="B29" s="79" t="s">
        <v>176</v>
      </c>
      <c r="C29" s="105">
        <v>30</v>
      </c>
      <c r="D29" s="105">
        <v>34</v>
      </c>
      <c r="E29" s="105">
        <v>3738</v>
      </c>
      <c r="F29" s="105">
        <v>3734</v>
      </c>
      <c r="G29" s="105">
        <v>3725</v>
      </c>
      <c r="H29" s="105">
        <v>3715</v>
      </c>
      <c r="I29" s="105">
        <v>3704</v>
      </c>
      <c r="J29" s="105">
        <v>3691</v>
      </c>
      <c r="K29" s="105">
        <v>3681</v>
      </c>
      <c r="L29" s="195">
        <v>3669.5</v>
      </c>
      <c r="M29" s="195">
        <v>3656.5</v>
      </c>
      <c r="N29" s="195">
        <v>3662.5</v>
      </c>
      <c r="O29" s="195">
        <v>3659.5</v>
      </c>
      <c r="P29" s="195">
        <v>3670</v>
      </c>
      <c r="Q29" s="195">
        <v>3696.5</v>
      </c>
      <c r="R29" s="195">
        <v>3678.5</v>
      </c>
      <c r="S29" s="195">
        <v>3610</v>
      </c>
      <c r="T29" s="195">
        <v>3553</v>
      </c>
      <c r="U29" s="195">
        <v>3501</v>
      </c>
      <c r="V29" s="195">
        <v>3422</v>
      </c>
      <c r="W29" s="195">
        <v>3358</v>
      </c>
      <c r="X29" s="195">
        <v>3318.5</v>
      </c>
      <c r="Y29" s="195">
        <v>3246</v>
      </c>
      <c r="Z29" s="195">
        <v>3163</v>
      </c>
      <c r="AA29" s="195">
        <v>3127.5</v>
      </c>
      <c r="AB29" s="195">
        <v>3149.5</v>
      </c>
      <c r="AC29" s="195">
        <v>3214</v>
      </c>
      <c r="AD29" s="195">
        <v>3248</v>
      </c>
    </row>
    <row r="30" spans="1:30" x14ac:dyDescent="0.2">
      <c r="A30" s="77" t="s">
        <v>71</v>
      </c>
      <c r="B30" s="79" t="s">
        <v>176</v>
      </c>
      <c r="C30" s="105">
        <v>35</v>
      </c>
      <c r="D30" s="105">
        <v>39</v>
      </c>
      <c r="E30" s="105">
        <v>3732</v>
      </c>
      <c r="F30" s="105">
        <v>3721</v>
      </c>
      <c r="G30" s="105">
        <v>3720</v>
      </c>
      <c r="H30" s="105">
        <v>3724</v>
      </c>
      <c r="I30" s="105">
        <v>3725</v>
      </c>
      <c r="J30" s="105">
        <v>3722</v>
      </c>
      <c r="K30" s="105">
        <v>3716</v>
      </c>
      <c r="L30" s="195">
        <v>3619</v>
      </c>
      <c r="M30" s="195">
        <v>3646</v>
      </c>
      <c r="N30" s="195">
        <v>3664</v>
      </c>
      <c r="O30" s="195">
        <v>3690.5</v>
      </c>
      <c r="P30" s="195">
        <v>3691.5</v>
      </c>
      <c r="Q30" s="195">
        <v>3660.5</v>
      </c>
      <c r="R30" s="195">
        <v>3648</v>
      </c>
      <c r="S30" s="195">
        <v>3653</v>
      </c>
      <c r="T30" s="195">
        <v>3650.5</v>
      </c>
      <c r="U30" s="195">
        <v>3661</v>
      </c>
      <c r="V30" s="195">
        <v>3686.5</v>
      </c>
      <c r="W30" s="195">
        <v>3670</v>
      </c>
      <c r="X30" s="195">
        <v>3602.5</v>
      </c>
      <c r="Y30" s="195">
        <v>3544.5</v>
      </c>
      <c r="Z30" s="195">
        <v>3492.5</v>
      </c>
      <c r="AA30" s="195">
        <v>3414.5</v>
      </c>
      <c r="AB30" s="195">
        <v>3351</v>
      </c>
      <c r="AC30" s="195">
        <v>3312</v>
      </c>
      <c r="AD30" s="195">
        <v>3239.5</v>
      </c>
    </row>
    <row r="31" spans="1:30" x14ac:dyDescent="0.2">
      <c r="A31" s="77" t="s">
        <v>71</v>
      </c>
      <c r="B31" s="79" t="s">
        <v>176</v>
      </c>
      <c r="C31" s="105">
        <v>40</v>
      </c>
      <c r="D31" s="105">
        <v>44</v>
      </c>
      <c r="E31" s="105">
        <v>3815</v>
      </c>
      <c r="F31" s="105">
        <v>3802</v>
      </c>
      <c r="G31" s="105">
        <v>3778</v>
      </c>
      <c r="H31" s="105">
        <v>3749</v>
      </c>
      <c r="I31" s="105">
        <v>3724</v>
      </c>
      <c r="J31" s="105">
        <v>3707</v>
      </c>
      <c r="K31" s="105">
        <v>3696</v>
      </c>
      <c r="L31" s="195">
        <v>3387</v>
      </c>
      <c r="M31" s="195">
        <v>3413.5</v>
      </c>
      <c r="N31" s="195">
        <v>3448</v>
      </c>
      <c r="O31" s="195">
        <v>3493</v>
      </c>
      <c r="P31" s="195">
        <v>3554.5</v>
      </c>
      <c r="Q31" s="195">
        <v>3605.5</v>
      </c>
      <c r="R31" s="195">
        <v>3633</v>
      </c>
      <c r="S31" s="195">
        <v>3651</v>
      </c>
      <c r="T31" s="195">
        <v>3678</v>
      </c>
      <c r="U31" s="195">
        <v>3680</v>
      </c>
      <c r="V31" s="195">
        <v>3647.5</v>
      </c>
      <c r="W31" s="195">
        <v>3635</v>
      </c>
      <c r="X31" s="195">
        <v>3641</v>
      </c>
      <c r="Y31" s="195">
        <v>3638.5</v>
      </c>
      <c r="Z31" s="195">
        <v>3649.5</v>
      </c>
      <c r="AA31" s="195">
        <v>3675</v>
      </c>
      <c r="AB31" s="195">
        <v>3658</v>
      </c>
      <c r="AC31" s="195">
        <v>3591</v>
      </c>
      <c r="AD31" s="195">
        <v>3534</v>
      </c>
    </row>
    <row r="32" spans="1:30" x14ac:dyDescent="0.2">
      <c r="A32" s="77" t="s">
        <v>71</v>
      </c>
      <c r="B32" s="79" t="s">
        <v>176</v>
      </c>
      <c r="C32" s="105">
        <v>45</v>
      </c>
      <c r="D32" s="105">
        <v>49</v>
      </c>
      <c r="E32" s="105">
        <v>3701</v>
      </c>
      <c r="F32" s="105">
        <v>3733</v>
      </c>
      <c r="G32" s="105">
        <v>3756</v>
      </c>
      <c r="H32" s="105">
        <v>3774</v>
      </c>
      <c r="I32" s="105">
        <v>3780</v>
      </c>
      <c r="J32" s="105">
        <v>3774</v>
      </c>
      <c r="K32" s="105">
        <v>3761</v>
      </c>
      <c r="L32" s="195">
        <v>3466.5</v>
      </c>
      <c r="M32" s="195">
        <v>3455.5</v>
      </c>
      <c r="N32" s="195">
        <v>3446.5</v>
      </c>
      <c r="O32" s="195">
        <v>3422.5</v>
      </c>
      <c r="P32" s="195">
        <v>3381.5</v>
      </c>
      <c r="Q32" s="195">
        <v>3367</v>
      </c>
      <c r="R32" s="195">
        <v>3393.5</v>
      </c>
      <c r="S32" s="195">
        <v>3429</v>
      </c>
      <c r="T32" s="195">
        <v>3475</v>
      </c>
      <c r="U32" s="195">
        <v>3536</v>
      </c>
      <c r="V32" s="195">
        <v>3586.5</v>
      </c>
      <c r="W32" s="195">
        <v>3613</v>
      </c>
      <c r="X32" s="195">
        <v>3631</v>
      </c>
      <c r="Y32" s="195">
        <v>3659</v>
      </c>
      <c r="Z32" s="195">
        <v>3660.5</v>
      </c>
      <c r="AA32" s="195">
        <v>3628.5</v>
      </c>
      <c r="AB32" s="195">
        <v>3617.5</v>
      </c>
      <c r="AC32" s="195">
        <v>3623.5</v>
      </c>
      <c r="AD32" s="195">
        <v>3621</v>
      </c>
    </row>
    <row r="33" spans="1:30" x14ac:dyDescent="0.2">
      <c r="A33" s="77" t="s">
        <v>71</v>
      </c>
      <c r="B33" s="79" t="s">
        <v>176</v>
      </c>
      <c r="C33" s="105">
        <v>50</v>
      </c>
      <c r="D33" s="105">
        <v>54</v>
      </c>
      <c r="E33" s="105">
        <v>3328</v>
      </c>
      <c r="F33" s="105">
        <v>3421</v>
      </c>
      <c r="G33" s="105">
        <v>3495</v>
      </c>
      <c r="H33" s="105">
        <v>3553</v>
      </c>
      <c r="I33" s="105">
        <v>3600</v>
      </c>
      <c r="J33" s="105">
        <v>3640</v>
      </c>
      <c r="K33" s="105">
        <v>3672</v>
      </c>
      <c r="L33" s="195">
        <v>3751</v>
      </c>
      <c r="M33" s="195">
        <v>3678.5</v>
      </c>
      <c r="N33" s="195">
        <v>3591.5</v>
      </c>
      <c r="O33" s="195">
        <v>3516.5</v>
      </c>
      <c r="P33" s="195">
        <v>3461</v>
      </c>
      <c r="Q33" s="195">
        <v>3430.5</v>
      </c>
      <c r="R33" s="195">
        <v>3420.5</v>
      </c>
      <c r="S33" s="195">
        <v>3411.5</v>
      </c>
      <c r="T33" s="195">
        <v>3389</v>
      </c>
      <c r="U33" s="195">
        <v>3349.5</v>
      </c>
      <c r="V33" s="195">
        <v>3334.5</v>
      </c>
      <c r="W33" s="195">
        <v>3361</v>
      </c>
      <c r="X33" s="195">
        <v>3396.5</v>
      </c>
      <c r="Y33" s="195">
        <v>3442.5</v>
      </c>
      <c r="Z33" s="195">
        <v>3504.5</v>
      </c>
      <c r="AA33" s="195">
        <v>3555</v>
      </c>
      <c r="AB33" s="195">
        <v>3581.5</v>
      </c>
      <c r="AC33" s="195">
        <v>3600</v>
      </c>
      <c r="AD33" s="195">
        <v>3627.5</v>
      </c>
    </row>
    <row r="34" spans="1:30" x14ac:dyDescent="0.2">
      <c r="A34" s="77" t="s">
        <v>71</v>
      </c>
      <c r="B34" s="79" t="s">
        <v>176</v>
      </c>
      <c r="C34" s="105">
        <v>55</v>
      </c>
      <c r="D34" s="105">
        <v>59</v>
      </c>
      <c r="E34" s="105">
        <v>2588</v>
      </c>
      <c r="F34" s="105">
        <v>2725</v>
      </c>
      <c r="G34" s="105">
        <v>2865</v>
      </c>
      <c r="H34" s="105">
        <v>3007</v>
      </c>
      <c r="I34" s="105">
        <v>3136</v>
      </c>
      <c r="J34" s="105">
        <v>3247</v>
      </c>
      <c r="K34" s="105">
        <v>3337</v>
      </c>
      <c r="L34" s="195">
        <v>3538.5</v>
      </c>
      <c r="M34" s="195">
        <v>3610</v>
      </c>
      <c r="N34" s="195">
        <v>3662.5</v>
      </c>
      <c r="O34" s="195">
        <v>3690.5</v>
      </c>
      <c r="P34" s="195">
        <v>3701.5</v>
      </c>
      <c r="Q34" s="195">
        <v>3681</v>
      </c>
      <c r="R34" s="195">
        <v>3610</v>
      </c>
      <c r="S34" s="195">
        <v>3525</v>
      </c>
      <c r="T34" s="195">
        <v>3452.5</v>
      </c>
      <c r="U34" s="195">
        <v>3399.5</v>
      </c>
      <c r="V34" s="195">
        <v>3370.5</v>
      </c>
      <c r="W34" s="195">
        <v>3361.5</v>
      </c>
      <c r="X34" s="195">
        <v>3354.5</v>
      </c>
      <c r="Y34" s="195">
        <v>3332.5</v>
      </c>
      <c r="Z34" s="195">
        <v>3294</v>
      </c>
      <c r="AA34" s="195">
        <v>3282</v>
      </c>
      <c r="AB34" s="195">
        <v>3309.5</v>
      </c>
      <c r="AC34" s="195">
        <v>3345</v>
      </c>
      <c r="AD34" s="195">
        <v>3390.5</v>
      </c>
    </row>
    <row r="35" spans="1:30" x14ac:dyDescent="0.2">
      <c r="A35" s="77" t="s">
        <v>71</v>
      </c>
      <c r="B35" s="79" t="s">
        <v>176</v>
      </c>
      <c r="C35" s="105">
        <v>60</v>
      </c>
      <c r="D35" s="105">
        <v>64</v>
      </c>
      <c r="E35" s="105">
        <v>1927</v>
      </c>
      <c r="F35" s="105">
        <v>2017.9999999999998</v>
      </c>
      <c r="G35" s="105">
        <v>2123</v>
      </c>
      <c r="H35" s="105">
        <v>2238</v>
      </c>
      <c r="I35" s="105">
        <v>2360</v>
      </c>
      <c r="J35" s="105">
        <v>2491</v>
      </c>
      <c r="K35" s="105">
        <v>2620</v>
      </c>
      <c r="L35" s="195">
        <v>2888</v>
      </c>
      <c r="M35" s="195">
        <v>3003.5</v>
      </c>
      <c r="N35" s="195">
        <v>3104</v>
      </c>
      <c r="O35" s="195">
        <v>3214.5</v>
      </c>
      <c r="P35" s="195">
        <v>3333</v>
      </c>
      <c r="Q35" s="195">
        <v>3430</v>
      </c>
      <c r="R35" s="195">
        <v>3501</v>
      </c>
      <c r="S35" s="195">
        <v>3554</v>
      </c>
      <c r="T35" s="195">
        <v>3583</v>
      </c>
      <c r="U35" s="195">
        <v>3594.5</v>
      </c>
      <c r="V35" s="195">
        <v>3576</v>
      </c>
      <c r="W35" s="195">
        <v>3510</v>
      </c>
      <c r="X35" s="195">
        <v>3429</v>
      </c>
      <c r="Y35" s="195">
        <v>3359.5</v>
      </c>
      <c r="Z35" s="195">
        <v>3310.5</v>
      </c>
      <c r="AA35" s="195">
        <v>3284.5</v>
      </c>
      <c r="AB35" s="195">
        <v>3276.5</v>
      </c>
      <c r="AC35" s="195">
        <v>3270.5</v>
      </c>
      <c r="AD35" s="195">
        <v>3250.5</v>
      </c>
    </row>
    <row r="36" spans="1:30" x14ac:dyDescent="0.2">
      <c r="A36" s="77" t="s">
        <v>71</v>
      </c>
      <c r="B36" s="79" t="s">
        <v>176</v>
      </c>
      <c r="C36" s="105">
        <v>65</v>
      </c>
      <c r="D36" s="105">
        <v>69</v>
      </c>
      <c r="E36" s="105">
        <v>1492</v>
      </c>
      <c r="F36" s="105">
        <v>1548</v>
      </c>
      <c r="G36" s="105">
        <v>1602</v>
      </c>
      <c r="H36" s="105">
        <v>1657</v>
      </c>
      <c r="I36" s="105">
        <v>1724</v>
      </c>
      <c r="J36" s="105">
        <v>1807</v>
      </c>
      <c r="K36" s="105">
        <v>1894</v>
      </c>
      <c r="L36" s="195">
        <v>2078</v>
      </c>
      <c r="M36" s="195">
        <v>2201.5</v>
      </c>
      <c r="N36" s="195">
        <v>2349.5</v>
      </c>
      <c r="O36" s="195">
        <v>2495</v>
      </c>
      <c r="P36" s="195">
        <v>2626</v>
      </c>
      <c r="Q36" s="195">
        <v>2749</v>
      </c>
      <c r="R36" s="195">
        <v>2862</v>
      </c>
      <c r="S36" s="195">
        <v>2961.5</v>
      </c>
      <c r="T36" s="195">
        <v>3068.5</v>
      </c>
      <c r="U36" s="195">
        <v>3183.5</v>
      </c>
      <c r="V36" s="195">
        <v>3280</v>
      </c>
      <c r="W36" s="195">
        <v>3350.5</v>
      </c>
      <c r="X36" s="195">
        <v>3403.5</v>
      </c>
      <c r="Y36" s="195">
        <v>3433.5</v>
      </c>
      <c r="Z36" s="195">
        <v>3446.5</v>
      </c>
      <c r="AA36" s="195">
        <v>3431</v>
      </c>
      <c r="AB36" s="195">
        <v>3369.5</v>
      </c>
      <c r="AC36" s="195">
        <v>3293.5</v>
      </c>
      <c r="AD36" s="195">
        <v>3229</v>
      </c>
    </row>
    <row r="37" spans="1:30" x14ac:dyDescent="0.2">
      <c r="A37" s="77" t="s">
        <v>71</v>
      </c>
      <c r="B37" s="79" t="s">
        <v>176</v>
      </c>
      <c r="C37" s="105">
        <v>70</v>
      </c>
      <c r="D37" s="105">
        <v>74</v>
      </c>
      <c r="E37" s="105">
        <v>1037</v>
      </c>
      <c r="F37" s="105">
        <v>1088</v>
      </c>
      <c r="G37" s="105">
        <v>1147</v>
      </c>
      <c r="H37" s="105">
        <v>1212</v>
      </c>
      <c r="I37" s="105">
        <v>1275</v>
      </c>
      <c r="J37" s="105">
        <v>1338</v>
      </c>
      <c r="K37" s="105">
        <v>1388</v>
      </c>
      <c r="L37" s="195">
        <v>1517.5</v>
      </c>
      <c r="M37" s="195">
        <v>1598</v>
      </c>
      <c r="N37" s="195">
        <v>1682</v>
      </c>
      <c r="O37" s="195">
        <v>1768.5</v>
      </c>
      <c r="P37" s="195">
        <v>1843.5</v>
      </c>
      <c r="Q37" s="195">
        <v>1925.5</v>
      </c>
      <c r="R37" s="195">
        <v>2041.9999999999998</v>
      </c>
      <c r="S37" s="195">
        <v>2183</v>
      </c>
      <c r="T37" s="195">
        <v>2322</v>
      </c>
      <c r="U37" s="195">
        <v>2447</v>
      </c>
      <c r="V37" s="195">
        <v>2564</v>
      </c>
      <c r="W37" s="195">
        <v>2672</v>
      </c>
      <c r="X37" s="195">
        <v>2768</v>
      </c>
      <c r="Y37" s="195">
        <v>2872</v>
      </c>
      <c r="Z37" s="195">
        <v>2983</v>
      </c>
      <c r="AA37" s="195">
        <v>3075</v>
      </c>
      <c r="AB37" s="195">
        <v>3143.5</v>
      </c>
      <c r="AC37" s="195">
        <v>3196.5</v>
      </c>
      <c r="AD37" s="195">
        <v>3227.5</v>
      </c>
    </row>
    <row r="38" spans="1:30" x14ac:dyDescent="0.2">
      <c r="A38" s="77" t="s">
        <v>71</v>
      </c>
      <c r="B38" s="79" t="s">
        <v>176</v>
      </c>
      <c r="C38" s="105">
        <v>75</v>
      </c>
      <c r="D38" s="105">
        <v>79</v>
      </c>
      <c r="E38" s="105">
        <v>705</v>
      </c>
      <c r="F38" s="105">
        <v>717</v>
      </c>
      <c r="G38" s="105">
        <v>742</v>
      </c>
      <c r="H38" s="105">
        <v>774</v>
      </c>
      <c r="I38" s="105">
        <v>815</v>
      </c>
      <c r="J38" s="105">
        <v>859</v>
      </c>
      <c r="K38" s="105">
        <v>903</v>
      </c>
      <c r="L38" s="195">
        <v>1010</v>
      </c>
      <c r="M38" s="195">
        <v>1067.5</v>
      </c>
      <c r="N38" s="195">
        <v>1128.5</v>
      </c>
      <c r="O38" s="195">
        <v>1187</v>
      </c>
      <c r="P38" s="195">
        <v>1256</v>
      </c>
      <c r="Q38" s="195">
        <v>1335.5</v>
      </c>
      <c r="R38" s="195">
        <v>1409</v>
      </c>
      <c r="S38" s="195">
        <v>1485.5</v>
      </c>
      <c r="T38" s="195">
        <v>1564.5</v>
      </c>
      <c r="U38" s="195">
        <v>1634.5</v>
      </c>
      <c r="V38" s="195">
        <v>1711</v>
      </c>
      <c r="W38" s="195">
        <v>1818</v>
      </c>
      <c r="X38" s="195">
        <v>1948</v>
      </c>
      <c r="Y38" s="195">
        <v>2076</v>
      </c>
      <c r="Z38" s="195">
        <v>2189.5</v>
      </c>
      <c r="AA38" s="195">
        <v>2296.5</v>
      </c>
      <c r="AB38" s="195">
        <v>2398</v>
      </c>
      <c r="AC38" s="195">
        <v>2488.5</v>
      </c>
      <c r="AD38" s="195">
        <v>2585.5</v>
      </c>
    </row>
    <row r="39" spans="1:30" x14ac:dyDescent="0.2">
      <c r="A39" s="77" t="s">
        <v>71</v>
      </c>
      <c r="B39" s="79" t="s">
        <v>176</v>
      </c>
      <c r="C39" s="105">
        <v>80</v>
      </c>
      <c r="D39" s="105">
        <v>84</v>
      </c>
      <c r="E39" s="105">
        <v>532</v>
      </c>
      <c r="F39" s="105">
        <v>523</v>
      </c>
      <c r="G39" s="105">
        <v>509</v>
      </c>
      <c r="H39" s="105">
        <v>499</v>
      </c>
      <c r="I39" s="105">
        <v>496</v>
      </c>
      <c r="J39" s="105">
        <v>505</v>
      </c>
      <c r="K39" s="105">
        <v>519</v>
      </c>
      <c r="L39" s="195">
        <v>607.5</v>
      </c>
      <c r="M39" s="195">
        <v>637</v>
      </c>
      <c r="N39" s="195">
        <v>667</v>
      </c>
      <c r="O39" s="195">
        <v>711</v>
      </c>
      <c r="P39" s="195">
        <v>764</v>
      </c>
      <c r="Q39" s="195">
        <v>812</v>
      </c>
      <c r="R39" s="195">
        <v>860.5</v>
      </c>
      <c r="S39" s="195">
        <v>911</v>
      </c>
      <c r="T39" s="195">
        <v>961</v>
      </c>
      <c r="U39" s="195">
        <v>1021.5000000000001</v>
      </c>
      <c r="V39" s="195">
        <v>1090</v>
      </c>
      <c r="W39" s="195">
        <v>1153</v>
      </c>
      <c r="X39" s="195">
        <v>1218.5</v>
      </c>
      <c r="Y39" s="195">
        <v>1285.5</v>
      </c>
      <c r="Z39" s="195">
        <v>1346</v>
      </c>
      <c r="AA39" s="195">
        <v>1414</v>
      </c>
      <c r="AB39" s="195">
        <v>1506.5</v>
      </c>
      <c r="AC39" s="195">
        <v>1617</v>
      </c>
      <c r="AD39" s="195">
        <v>1728</v>
      </c>
    </row>
    <row r="40" spans="1:30" x14ac:dyDescent="0.2">
      <c r="A40" s="77" t="s">
        <v>71</v>
      </c>
      <c r="B40" s="79" t="s">
        <v>176</v>
      </c>
      <c r="C40" s="105">
        <v>85</v>
      </c>
      <c r="D40" s="105">
        <v>89</v>
      </c>
      <c r="E40" s="105">
        <v>280</v>
      </c>
      <c r="F40" s="105">
        <v>290</v>
      </c>
      <c r="G40" s="105">
        <v>298</v>
      </c>
      <c r="H40" s="105">
        <v>302</v>
      </c>
      <c r="I40" s="105">
        <v>300</v>
      </c>
      <c r="J40" s="105">
        <v>293</v>
      </c>
      <c r="K40" s="105">
        <v>293</v>
      </c>
      <c r="L40" s="195">
        <v>360.5</v>
      </c>
      <c r="M40" s="195">
        <v>368</v>
      </c>
      <c r="N40" s="195">
        <v>375.5</v>
      </c>
      <c r="O40" s="195">
        <v>386</v>
      </c>
      <c r="P40" s="195">
        <v>401.5</v>
      </c>
      <c r="Q40" s="195">
        <v>421.5</v>
      </c>
      <c r="R40" s="195">
        <v>443</v>
      </c>
      <c r="S40" s="195">
        <v>465</v>
      </c>
      <c r="T40" s="195">
        <v>498.5</v>
      </c>
      <c r="U40" s="195">
        <v>538</v>
      </c>
      <c r="V40" s="195">
        <v>574</v>
      </c>
      <c r="W40" s="195">
        <v>611</v>
      </c>
      <c r="X40" s="195">
        <v>649</v>
      </c>
      <c r="Y40" s="195">
        <v>687.5</v>
      </c>
      <c r="Z40" s="195">
        <v>734</v>
      </c>
      <c r="AA40" s="195">
        <v>787</v>
      </c>
      <c r="AB40" s="195">
        <v>834</v>
      </c>
      <c r="AC40" s="195">
        <v>882.5</v>
      </c>
      <c r="AD40" s="195">
        <v>934.5</v>
      </c>
    </row>
    <row r="41" spans="1:30" x14ac:dyDescent="0.2">
      <c r="A41" s="77" t="s">
        <v>71</v>
      </c>
      <c r="B41" s="79" t="s">
        <v>176</v>
      </c>
      <c r="C41" s="105">
        <v>90</v>
      </c>
      <c r="D41" s="105">
        <v>94</v>
      </c>
      <c r="E41" s="105">
        <v>78</v>
      </c>
      <c r="F41" s="105">
        <v>92</v>
      </c>
      <c r="G41" s="105">
        <v>102</v>
      </c>
      <c r="H41" s="105">
        <v>105</v>
      </c>
      <c r="I41" s="105">
        <v>105</v>
      </c>
      <c r="J41" s="105">
        <v>101</v>
      </c>
      <c r="K41" s="105">
        <v>114</v>
      </c>
      <c r="L41" s="195">
        <v>173</v>
      </c>
      <c r="M41" s="195">
        <v>172.5</v>
      </c>
      <c r="N41" s="195">
        <v>176</v>
      </c>
      <c r="O41" s="195">
        <v>182</v>
      </c>
      <c r="P41" s="195">
        <v>191</v>
      </c>
      <c r="Q41" s="195">
        <v>198.5</v>
      </c>
      <c r="R41" s="195">
        <v>202.5</v>
      </c>
      <c r="S41" s="195">
        <v>208</v>
      </c>
      <c r="T41" s="195">
        <v>215.5</v>
      </c>
      <c r="U41" s="195">
        <v>225</v>
      </c>
      <c r="V41" s="195">
        <v>237.5</v>
      </c>
      <c r="W41" s="195">
        <v>251.5</v>
      </c>
      <c r="X41" s="195">
        <v>265.5</v>
      </c>
      <c r="Y41" s="195">
        <v>286.5</v>
      </c>
      <c r="Z41" s="195">
        <v>311.5</v>
      </c>
      <c r="AA41" s="195">
        <v>333.5</v>
      </c>
      <c r="AB41" s="195">
        <v>356</v>
      </c>
      <c r="AC41" s="195">
        <v>379</v>
      </c>
      <c r="AD41" s="195">
        <v>403.5</v>
      </c>
    </row>
    <row r="42" spans="1:30" x14ac:dyDescent="0.2">
      <c r="A42" s="77" t="s">
        <v>71</v>
      </c>
      <c r="B42" s="79" t="s">
        <v>176</v>
      </c>
      <c r="C42" s="105">
        <v>95</v>
      </c>
      <c r="D42" s="105">
        <v>99</v>
      </c>
      <c r="E42" s="105">
        <v>12</v>
      </c>
      <c r="F42" s="105">
        <v>13</v>
      </c>
      <c r="G42" s="105">
        <v>18</v>
      </c>
      <c r="H42" s="105">
        <v>20</v>
      </c>
      <c r="I42" s="105">
        <v>20</v>
      </c>
      <c r="J42" s="105">
        <v>15</v>
      </c>
      <c r="K42" s="105">
        <v>19</v>
      </c>
      <c r="L42" s="195">
        <v>59</v>
      </c>
      <c r="M42" s="195">
        <v>61</v>
      </c>
      <c r="N42" s="195">
        <v>63</v>
      </c>
      <c r="O42" s="195">
        <v>65</v>
      </c>
      <c r="P42" s="195">
        <v>66</v>
      </c>
      <c r="Q42" s="195">
        <v>66</v>
      </c>
      <c r="R42" s="195">
        <v>66.5</v>
      </c>
      <c r="S42" s="195">
        <v>69</v>
      </c>
      <c r="T42" s="195">
        <v>72.5</v>
      </c>
      <c r="U42" s="195">
        <v>75.5</v>
      </c>
      <c r="V42" s="195">
        <v>79</v>
      </c>
      <c r="W42" s="195">
        <v>81.5</v>
      </c>
      <c r="X42" s="195">
        <v>83.5</v>
      </c>
      <c r="Y42" s="195">
        <v>87</v>
      </c>
      <c r="Z42" s="195">
        <v>92</v>
      </c>
      <c r="AA42" s="195">
        <v>98</v>
      </c>
      <c r="AB42" s="195">
        <v>104.5</v>
      </c>
      <c r="AC42" s="195">
        <v>110.5</v>
      </c>
      <c r="AD42" s="195">
        <v>119.5</v>
      </c>
    </row>
    <row r="43" spans="1:30" x14ac:dyDescent="0.2">
      <c r="A43" s="77" t="s">
        <v>71</v>
      </c>
      <c r="B43" s="79" t="s">
        <v>176</v>
      </c>
      <c r="C43" s="105">
        <v>100</v>
      </c>
      <c r="D43" s="105">
        <v>104</v>
      </c>
      <c r="E43" s="105">
        <v>1</v>
      </c>
      <c r="F43" s="105">
        <v>1</v>
      </c>
      <c r="G43" s="105">
        <v>1</v>
      </c>
      <c r="H43" s="105">
        <v>1</v>
      </c>
      <c r="I43" s="105">
        <v>1</v>
      </c>
      <c r="J43" s="105">
        <v>1</v>
      </c>
      <c r="K43" s="105">
        <v>1</v>
      </c>
      <c r="L43" s="195">
        <v>12</v>
      </c>
      <c r="M43" s="195">
        <v>12.5</v>
      </c>
      <c r="N43" s="195">
        <v>13</v>
      </c>
      <c r="O43" s="195">
        <v>14</v>
      </c>
      <c r="P43" s="195">
        <v>15.5</v>
      </c>
      <c r="Q43" s="195">
        <v>15.5</v>
      </c>
      <c r="R43" s="195">
        <v>15.5</v>
      </c>
      <c r="S43" s="195">
        <v>16.5</v>
      </c>
      <c r="T43" s="195">
        <v>17</v>
      </c>
      <c r="U43" s="195">
        <v>16.5</v>
      </c>
      <c r="V43" s="195">
        <v>16.5</v>
      </c>
      <c r="W43" s="195">
        <v>17.5</v>
      </c>
      <c r="X43" s="195">
        <v>18.5</v>
      </c>
      <c r="Y43" s="195">
        <v>19.5</v>
      </c>
      <c r="Z43" s="195">
        <v>20</v>
      </c>
      <c r="AA43" s="195">
        <v>20.5</v>
      </c>
      <c r="AB43" s="195">
        <v>22</v>
      </c>
      <c r="AC43" s="195">
        <v>23.5</v>
      </c>
      <c r="AD43" s="195">
        <v>25</v>
      </c>
    </row>
    <row r="44" spans="1:30" x14ac:dyDescent="0.2">
      <c r="A44" s="77" t="s">
        <v>26</v>
      </c>
      <c r="B44" s="79" t="s">
        <v>175</v>
      </c>
      <c r="C44" s="105">
        <v>0</v>
      </c>
      <c r="D44" s="105">
        <v>4</v>
      </c>
      <c r="E44" s="106">
        <v>1891834</v>
      </c>
      <c r="F44" s="106">
        <v>1904593</v>
      </c>
      <c r="G44" s="106">
        <v>1909649</v>
      </c>
      <c r="H44" s="106">
        <v>1908873</v>
      </c>
      <c r="I44" s="106">
        <v>1905961</v>
      </c>
      <c r="J44" s="106">
        <v>1903426</v>
      </c>
      <c r="K44" s="106">
        <v>1897888</v>
      </c>
      <c r="L44" s="195">
        <v>1659533.5</v>
      </c>
      <c r="M44" s="195">
        <v>1625527.5</v>
      </c>
      <c r="N44" s="195">
        <v>1603769</v>
      </c>
      <c r="O44" s="195">
        <v>1591285</v>
      </c>
      <c r="P44" s="195">
        <v>1586788</v>
      </c>
      <c r="Q44" s="195">
        <v>1584357</v>
      </c>
      <c r="R44" s="195">
        <v>1582827.5</v>
      </c>
      <c r="S44" s="195">
        <v>1581948.5</v>
      </c>
      <c r="T44" s="195">
        <v>1581255.5</v>
      </c>
      <c r="U44" s="195">
        <v>1580078</v>
      </c>
      <c r="V44" s="195">
        <v>1578684</v>
      </c>
      <c r="W44" s="195">
        <v>1577688.5</v>
      </c>
      <c r="X44" s="195">
        <v>1576995.5</v>
      </c>
      <c r="Y44" s="195">
        <v>1576197.5</v>
      </c>
      <c r="Z44" s="195">
        <v>1575318</v>
      </c>
      <c r="AA44" s="195">
        <v>1574162.5</v>
      </c>
      <c r="AB44" s="195">
        <v>1571648.5</v>
      </c>
      <c r="AC44" s="195">
        <v>1567218.5</v>
      </c>
      <c r="AD44" s="195">
        <v>1561346</v>
      </c>
    </row>
    <row r="45" spans="1:30" x14ac:dyDescent="0.2">
      <c r="A45" s="77" t="s">
        <v>26</v>
      </c>
      <c r="B45" s="79" t="s">
        <v>175</v>
      </c>
      <c r="C45" s="105">
        <v>5</v>
      </c>
      <c r="D45" s="105">
        <v>9</v>
      </c>
      <c r="E45" s="106">
        <v>1833101</v>
      </c>
      <c r="F45" s="106">
        <v>1841496</v>
      </c>
      <c r="G45" s="106">
        <v>1852420</v>
      </c>
      <c r="H45" s="106">
        <v>1865386</v>
      </c>
      <c r="I45" s="106">
        <v>1878514</v>
      </c>
      <c r="J45" s="106">
        <v>1889129</v>
      </c>
      <c r="K45" s="106">
        <v>1897598</v>
      </c>
      <c r="L45" s="195">
        <v>1881234</v>
      </c>
      <c r="M45" s="195">
        <v>1854528.5</v>
      </c>
      <c r="N45" s="195">
        <v>1813216.5</v>
      </c>
      <c r="O45" s="195">
        <v>1761619</v>
      </c>
      <c r="P45" s="195">
        <v>1705897</v>
      </c>
      <c r="Q45" s="195">
        <v>1657639</v>
      </c>
      <c r="R45" s="195">
        <v>1623711</v>
      </c>
      <c r="S45" s="195">
        <v>1602010</v>
      </c>
      <c r="T45" s="195">
        <v>1589573</v>
      </c>
      <c r="U45" s="195">
        <v>1585115.5</v>
      </c>
      <c r="V45" s="195">
        <v>1582721</v>
      </c>
      <c r="W45" s="195">
        <v>1581227</v>
      </c>
      <c r="X45" s="195">
        <v>1580381.5</v>
      </c>
      <c r="Y45" s="195">
        <v>1579720.5</v>
      </c>
      <c r="Z45" s="195">
        <v>1578575</v>
      </c>
      <c r="AA45" s="195">
        <v>1577211</v>
      </c>
      <c r="AB45" s="195">
        <v>1576243.5</v>
      </c>
      <c r="AC45" s="195">
        <v>1575578.5</v>
      </c>
      <c r="AD45" s="195">
        <v>1574810</v>
      </c>
    </row>
    <row r="46" spans="1:30" x14ac:dyDescent="0.2">
      <c r="A46" s="77" t="s">
        <v>26</v>
      </c>
      <c r="B46" s="79" t="s">
        <v>175</v>
      </c>
      <c r="C46" s="105">
        <v>10</v>
      </c>
      <c r="D46" s="105">
        <v>14</v>
      </c>
      <c r="E46" s="106">
        <v>1803860</v>
      </c>
      <c r="F46" s="106">
        <v>1809149</v>
      </c>
      <c r="G46" s="106">
        <v>1813919</v>
      </c>
      <c r="H46" s="106">
        <v>1818367</v>
      </c>
      <c r="I46" s="106">
        <v>1823693</v>
      </c>
      <c r="J46" s="106">
        <v>1831221</v>
      </c>
      <c r="K46" s="106">
        <v>1841553</v>
      </c>
      <c r="L46" s="195">
        <v>1846002</v>
      </c>
      <c r="M46" s="195">
        <v>1861287.5</v>
      </c>
      <c r="N46" s="195">
        <v>1875807</v>
      </c>
      <c r="O46" s="195">
        <v>1886351</v>
      </c>
      <c r="P46" s="195">
        <v>1889284</v>
      </c>
      <c r="Q46" s="195">
        <v>1880131.5</v>
      </c>
      <c r="R46" s="195">
        <v>1853476.5</v>
      </c>
      <c r="S46" s="195">
        <v>1812207</v>
      </c>
      <c r="T46" s="195">
        <v>1760658</v>
      </c>
      <c r="U46" s="195">
        <v>1704987</v>
      </c>
      <c r="V46" s="195">
        <v>1656774</v>
      </c>
      <c r="W46" s="195">
        <v>1622881.5</v>
      </c>
      <c r="X46" s="195">
        <v>1601208</v>
      </c>
      <c r="Y46" s="195">
        <v>1588791</v>
      </c>
      <c r="Z46" s="195">
        <v>1584346.5</v>
      </c>
      <c r="AA46" s="195">
        <v>1581965</v>
      </c>
      <c r="AB46" s="195">
        <v>1580484</v>
      </c>
      <c r="AC46" s="195">
        <v>1579650</v>
      </c>
      <c r="AD46" s="195">
        <v>1579000.5</v>
      </c>
    </row>
    <row r="47" spans="1:30" x14ac:dyDescent="0.2">
      <c r="A47" s="77" t="s">
        <v>26</v>
      </c>
      <c r="B47" s="79" t="s">
        <v>175</v>
      </c>
      <c r="C47" s="105">
        <v>15</v>
      </c>
      <c r="D47" s="105">
        <v>19</v>
      </c>
      <c r="E47" s="106">
        <v>1772868</v>
      </c>
      <c r="F47" s="106">
        <v>1772361</v>
      </c>
      <c r="G47" s="106">
        <v>1776890</v>
      </c>
      <c r="H47" s="106">
        <v>1784875</v>
      </c>
      <c r="I47" s="106">
        <v>1793158</v>
      </c>
      <c r="J47" s="106">
        <v>1799760</v>
      </c>
      <c r="K47" s="106">
        <v>1805166</v>
      </c>
      <c r="L47" s="195">
        <v>1789569.5</v>
      </c>
      <c r="M47" s="195">
        <v>1797455.5</v>
      </c>
      <c r="N47" s="195">
        <v>1807468.5</v>
      </c>
      <c r="O47" s="195">
        <v>1818652</v>
      </c>
      <c r="P47" s="195">
        <v>1830436</v>
      </c>
      <c r="Q47" s="195">
        <v>1843814.5</v>
      </c>
      <c r="R47" s="195">
        <v>1859156</v>
      </c>
      <c r="S47" s="195">
        <v>1873689</v>
      </c>
      <c r="T47" s="195">
        <v>1884252</v>
      </c>
      <c r="U47" s="195">
        <v>1887212</v>
      </c>
      <c r="V47" s="195">
        <v>1878098</v>
      </c>
      <c r="W47" s="195">
        <v>1851498.5</v>
      </c>
      <c r="X47" s="195">
        <v>1810301.5</v>
      </c>
      <c r="Y47" s="195">
        <v>1758839</v>
      </c>
      <c r="Z47" s="195">
        <v>1703261</v>
      </c>
      <c r="AA47" s="195">
        <v>1655133.5</v>
      </c>
      <c r="AB47" s="195">
        <v>1621309.5</v>
      </c>
      <c r="AC47" s="195">
        <v>1599688</v>
      </c>
      <c r="AD47" s="195">
        <v>1587310.5</v>
      </c>
    </row>
    <row r="48" spans="1:30" x14ac:dyDescent="0.2">
      <c r="A48" s="77" t="s">
        <v>26</v>
      </c>
      <c r="B48" s="79" t="s">
        <v>175</v>
      </c>
      <c r="C48" s="105">
        <v>20</v>
      </c>
      <c r="D48" s="105">
        <v>24</v>
      </c>
      <c r="E48" s="106">
        <v>1787282</v>
      </c>
      <c r="F48" s="106">
        <v>1790551</v>
      </c>
      <c r="G48" s="106">
        <v>1785620</v>
      </c>
      <c r="H48" s="106">
        <v>1775900</v>
      </c>
      <c r="I48" s="106">
        <v>1767025</v>
      </c>
      <c r="J48" s="106">
        <v>1762738</v>
      </c>
      <c r="K48" s="106">
        <v>1763347</v>
      </c>
      <c r="L48" s="195">
        <v>1779190</v>
      </c>
      <c r="M48" s="195">
        <v>1777032.5</v>
      </c>
      <c r="N48" s="195">
        <v>1773858</v>
      </c>
      <c r="O48" s="195">
        <v>1773188</v>
      </c>
      <c r="P48" s="195">
        <v>1777806</v>
      </c>
      <c r="Q48" s="195">
        <v>1784996.5</v>
      </c>
      <c r="R48" s="195">
        <v>1793162</v>
      </c>
      <c r="S48" s="195">
        <v>1803206.5</v>
      </c>
      <c r="T48" s="195">
        <v>1814422</v>
      </c>
      <c r="U48" s="195">
        <v>1826238</v>
      </c>
      <c r="V48" s="195">
        <v>1839642.5</v>
      </c>
      <c r="W48" s="195">
        <v>1855002</v>
      </c>
      <c r="X48" s="195">
        <v>1869551.5</v>
      </c>
      <c r="Y48" s="195">
        <v>1880138.5</v>
      </c>
      <c r="Z48" s="195">
        <v>1883138.5</v>
      </c>
      <c r="AA48" s="195">
        <v>1874089.5</v>
      </c>
      <c r="AB48" s="195">
        <v>1847594</v>
      </c>
      <c r="AC48" s="195">
        <v>1806539</v>
      </c>
      <c r="AD48" s="195">
        <v>1755248</v>
      </c>
    </row>
    <row r="49" spans="1:30" x14ac:dyDescent="0.2">
      <c r="A49" s="77" t="s">
        <v>26</v>
      </c>
      <c r="B49" s="79" t="s">
        <v>175</v>
      </c>
      <c r="C49" s="105">
        <v>25</v>
      </c>
      <c r="D49" s="105">
        <v>29</v>
      </c>
      <c r="E49" s="106">
        <v>1670208</v>
      </c>
      <c r="F49" s="106">
        <v>1694642</v>
      </c>
      <c r="G49" s="106">
        <v>1720779</v>
      </c>
      <c r="H49" s="106">
        <v>1745555</v>
      </c>
      <c r="I49" s="106">
        <v>1764528</v>
      </c>
      <c r="J49" s="106">
        <v>1775210</v>
      </c>
      <c r="K49" s="106">
        <v>1779148</v>
      </c>
      <c r="L49" s="195">
        <v>1797840.5</v>
      </c>
      <c r="M49" s="195">
        <v>1792552</v>
      </c>
      <c r="N49" s="195">
        <v>1786045</v>
      </c>
      <c r="O49" s="195">
        <v>1780176.5</v>
      </c>
      <c r="P49" s="195">
        <v>1775411.5</v>
      </c>
      <c r="Q49" s="195">
        <v>1772937</v>
      </c>
      <c r="R49" s="195">
        <v>1771258</v>
      </c>
      <c r="S49" s="195">
        <v>1768181</v>
      </c>
      <c r="T49" s="195">
        <v>1767601.5</v>
      </c>
      <c r="U49" s="195">
        <v>1772289</v>
      </c>
      <c r="V49" s="195">
        <v>1779536.5</v>
      </c>
      <c r="W49" s="195">
        <v>1787752.5</v>
      </c>
      <c r="X49" s="195">
        <v>1797839.5</v>
      </c>
      <c r="Y49" s="195">
        <v>1809089.5</v>
      </c>
      <c r="Z49" s="195">
        <v>1820934.5</v>
      </c>
      <c r="AA49" s="195">
        <v>1834361</v>
      </c>
      <c r="AB49" s="195">
        <v>1849736</v>
      </c>
      <c r="AC49" s="195">
        <v>1864308.5</v>
      </c>
      <c r="AD49" s="195">
        <v>1874938</v>
      </c>
    </row>
    <row r="50" spans="1:30" x14ac:dyDescent="0.2">
      <c r="A50" s="77" t="s">
        <v>26</v>
      </c>
      <c r="B50" s="79" t="s">
        <v>175</v>
      </c>
      <c r="C50" s="105">
        <v>30</v>
      </c>
      <c r="D50" s="105">
        <v>34</v>
      </c>
      <c r="E50" s="106">
        <v>1562516</v>
      </c>
      <c r="F50" s="106">
        <v>1572918</v>
      </c>
      <c r="G50" s="106">
        <v>1589835</v>
      </c>
      <c r="H50" s="106">
        <v>1611697</v>
      </c>
      <c r="I50" s="106">
        <v>1635387</v>
      </c>
      <c r="J50" s="106">
        <v>1658744</v>
      </c>
      <c r="K50" s="106">
        <v>1683437</v>
      </c>
      <c r="L50" s="195">
        <v>1726891</v>
      </c>
      <c r="M50" s="195">
        <v>1747235.5</v>
      </c>
      <c r="N50" s="195">
        <v>1767636.5</v>
      </c>
      <c r="O50" s="195">
        <v>1783149</v>
      </c>
      <c r="P50" s="195">
        <v>1790136</v>
      </c>
      <c r="Q50" s="195">
        <v>1790087</v>
      </c>
      <c r="R50" s="195">
        <v>1785203.5</v>
      </c>
      <c r="S50" s="195">
        <v>1778846.5</v>
      </c>
      <c r="T50" s="195">
        <v>1773126.5</v>
      </c>
      <c r="U50" s="195">
        <v>1768500</v>
      </c>
      <c r="V50" s="195">
        <v>1766150</v>
      </c>
      <c r="W50" s="195">
        <v>1764590</v>
      </c>
      <c r="X50" s="195">
        <v>1761635.5</v>
      </c>
      <c r="Y50" s="195">
        <v>1761163.5</v>
      </c>
      <c r="Z50" s="195">
        <v>1765931</v>
      </c>
      <c r="AA50" s="195">
        <v>1773246</v>
      </c>
      <c r="AB50" s="195">
        <v>1781525</v>
      </c>
      <c r="AC50" s="195">
        <v>1791668.5</v>
      </c>
      <c r="AD50" s="195">
        <v>1802977.5</v>
      </c>
    </row>
    <row r="51" spans="1:30" x14ac:dyDescent="0.2">
      <c r="A51" s="77" t="s">
        <v>26</v>
      </c>
      <c r="B51" s="79" t="s">
        <v>175</v>
      </c>
      <c r="C51" s="105">
        <v>35</v>
      </c>
      <c r="D51" s="105">
        <v>39</v>
      </c>
      <c r="E51" s="106">
        <v>1533678</v>
      </c>
      <c r="F51" s="106">
        <v>1550515</v>
      </c>
      <c r="G51" s="106">
        <v>1553824</v>
      </c>
      <c r="H51" s="106">
        <v>1549232</v>
      </c>
      <c r="I51" s="106">
        <v>1546074</v>
      </c>
      <c r="J51" s="106">
        <v>1550297</v>
      </c>
      <c r="K51" s="106">
        <v>1561073</v>
      </c>
      <c r="L51" s="195">
        <v>1631191.5</v>
      </c>
      <c r="M51" s="195">
        <v>1643200.5</v>
      </c>
      <c r="N51" s="195">
        <v>1657664.5</v>
      </c>
      <c r="O51" s="195">
        <v>1675496</v>
      </c>
      <c r="P51" s="195">
        <v>1696053</v>
      </c>
      <c r="Q51" s="195">
        <v>1716764.5</v>
      </c>
      <c r="R51" s="195">
        <v>1737365</v>
      </c>
      <c r="S51" s="195">
        <v>1757807.5</v>
      </c>
      <c r="T51" s="195">
        <v>1773394</v>
      </c>
      <c r="U51" s="195">
        <v>1780505</v>
      </c>
      <c r="V51" s="195">
        <v>1780620</v>
      </c>
      <c r="W51" s="195">
        <v>1775927</v>
      </c>
      <c r="X51" s="195">
        <v>1769769</v>
      </c>
      <c r="Y51" s="195">
        <v>1764244</v>
      </c>
      <c r="Z51" s="195">
        <v>1759801</v>
      </c>
      <c r="AA51" s="195">
        <v>1757613.5</v>
      </c>
      <c r="AB51" s="195">
        <v>1756206.5</v>
      </c>
      <c r="AC51" s="195">
        <v>1753414.5</v>
      </c>
      <c r="AD51" s="195">
        <v>1753099</v>
      </c>
    </row>
    <row r="52" spans="1:30" x14ac:dyDescent="0.2">
      <c r="A52" s="77" t="s">
        <v>26</v>
      </c>
      <c r="B52" s="79" t="s">
        <v>175</v>
      </c>
      <c r="C52" s="105">
        <v>40</v>
      </c>
      <c r="D52" s="105">
        <v>44</v>
      </c>
      <c r="E52" s="106">
        <v>1297799</v>
      </c>
      <c r="F52" s="106">
        <v>1342073</v>
      </c>
      <c r="G52" s="106">
        <v>1393070</v>
      </c>
      <c r="H52" s="106">
        <v>1444831</v>
      </c>
      <c r="I52" s="106">
        <v>1488306</v>
      </c>
      <c r="J52" s="106">
        <v>1518156</v>
      </c>
      <c r="K52" s="106">
        <v>1535070</v>
      </c>
      <c r="L52" s="195">
        <v>1593073.5</v>
      </c>
      <c r="M52" s="195">
        <v>1597594.5</v>
      </c>
      <c r="N52" s="195">
        <v>1599624.5</v>
      </c>
      <c r="O52" s="195">
        <v>1602219</v>
      </c>
      <c r="P52" s="195">
        <v>1607398</v>
      </c>
      <c r="Q52" s="195">
        <v>1616292</v>
      </c>
      <c r="R52" s="195">
        <v>1628613</v>
      </c>
      <c r="S52" s="195">
        <v>1643204</v>
      </c>
      <c r="T52" s="195">
        <v>1661140.5</v>
      </c>
      <c r="U52" s="195">
        <v>1681781.5</v>
      </c>
      <c r="V52" s="195">
        <v>1702577</v>
      </c>
      <c r="W52" s="195">
        <v>1723263.5</v>
      </c>
      <c r="X52" s="195">
        <v>1743792.5</v>
      </c>
      <c r="Y52" s="195">
        <v>1759505.5</v>
      </c>
      <c r="Z52" s="195">
        <v>1766809</v>
      </c>
      <c r="AA52" s="195">
        <v>1767166.5</v>
      </c>
      <c r="AB52" s="195">
        <v>1762753</v>
      </c>
      <c r="AC52" s="195">
        <v>1756896</v>
      </c>
      <c r="AD52" s="195">
        <v>1751672.5</v>
      </c>
    </row>
    <row r="53" spans="1:30" x14ac:dyDescent="0.2">
      <c r="A53" s="77" t="s">
        <v>26</v>
      </c>
      <c r="B53" s="79" t="s">
        <v>175</v>
      </c>
      <c r="C53" s="105">
        <v>45</v>
      </c>
      <c r="D53" s="105">
        <v>49</v>
      </c>
      <c r="E53" s="106">
        <v>1131592</v>
      </c>
      <c r="F53" s="106">
        <v>1151497</v>
      </c>
      <c r="G53" s="106">
        <v>1175623</v>
      </c>
      <c r="H53" s="106">
        <v>1204426</v>
      </c>
      <c r="I53" s="106">
        <v>1238636</v>
      </c>
      <c r="J53" s="106">
        <v>1278269</v>
      </c>
      <c r="K53" s="106">
        <v>1322077</v>
      </c>
      <c r="L53" s="195">
        <v>1431418</v>
      </c>
      <c r="M53" s="195">
        <v>1474366</v>
      </c>
      <c r="N53" s="195">
        <v>1510960</v>
      </c>
      <c r="O53" s="195">
        <v>1539078</v>
      </c>
      <c r="P53" s="195">
        <v>1558257</v>
      </c>
      <c r="Q53" s="195">
        <v>1569144.5</v>
      </c>
      <c r="R53" s="195">
        <v>1574033</v>
      </c>
      <c r="S53" s="195">
        <v>1576443.5</v>
      </c>
      <c r="T53" s="195">
        <v>1579421.5</v>
      </c>
      <c r="U53" s="195">
        <v>1584948</v>
      </c>
      <c r="V53" s="195">
        <v>1594138.5</v>
      </c>
      <c r="W53" s="195">
        <v>1606707</v>
      </c>
      <c r="X53" s="195">
        <v>1621512.5</v>
      </c>
      <c r="Y53" s="195">
        <v>1639625</v>
      </c>
      <c r="Z53" s="195">
        <v>1660413.5</v>
      </c>
      <c r="AA53" s="195">
        <v>1681355.5</v>
      </c>
      <c r="AB53" s="195">
        <v>1702190</v>
      </c>
      <c r="AC53" s="195">
        <v>1722871.5</v>
      </c>
      <c r="AD53" s="195">
        <v>1738799.5</v>
      </c>
    </row>
    <row r="54" spans="1:30" x14ac:dyDescent="0.2">
      <c r="A54" s="77" t="s">
        <v>26</v>
      </c>
      <c r="B54" s="79" t="s">
        <v>175</v>
      </c>
      <c r="C54" s="105">
        <v>50</v>
      </c>
      <c r="D54" s="105">
        <v>54</v>
      </c>
      <c r="E54" s="106">
        <v>1048597</v>
      </c>
      <c r="F54" s="106">
        <v>1056789</v>
      </c>
      <c r="G54" s="106">
        <v>1064512</v>
      </c>
      <c r="H54" s="106">
        <v>1073395</v>
      </c>
      <c r="I54" s="106">
        <v>1085881</v>
      </c>
      <c r="J54" s="106">
        <v>1103469</v>
      </c>
      <c r="K54" s="106">
        <v>1122980</v>
      </c>
      <c r="L54" s="195">
        <v>1187681.5</v>
      </c>
      <c r="M54" s="195">
        <v>1221637</v>
      </c>
      <c r="N54" s="195">
        <v>1261644.5</v>
      </c>
      <c r="O54" s="195">
        <v>1305308</v>
      </c>
      <c r="P54" s="195">
        <v>1350809</v>
      </c>
      <c r="Q54" s="195">
        <v>1396269.5</v>
      </c>
      <c r="R54" s="195">
        <v>1438739.5</v>
      </c>
      <c r="S54" s="195">
        <v>1475039</v>
      </c>
      <c r="T54" s="195">
        <v>1503085.5</v>
      </c>
      <c r="U54" s="195">
        <v>1522417.5</v>
      </c>
      <c r="V54" s="195">
        <v>1533667</v>
      </c>
      <c r="W54" s="195">
        <v>1539074.5</v>
      </c>
      <c r="X54" s="195">
        <v>1542076</v>
      </c>
      <c r="Y54" s="195">
        <v>1545640.5</v>
      </c>
      <c r="Z54" s="195">
        <v>1551702</v>
      </c>
      <c r="AA54" s="195">
        <v>1561349</v>
      </c>
      <c r="AB54" s="195">
        <v>1574302.5</v>
      </c>
      <c r="AC54" s="195">
        <v>1589449.5</v>
      </c>
      <c r="AD54" s="195">
        <v>1607851</v>
      </c>
    </row>
    <row r="55" spans="1:30" x14ac:dyDescent="0.2">
      <c r="A55" s="77" t="s">
        <v>26</v>
      </c>
      <c r="B55" s="79" t="s">
        <v>175</v>
      </c>
      <c r="C55" s="105">
        <v>55</v>
      </c>
      <c r="D55" s="105">
        <v>59</v>
      </c>
      <c r="E55" s="106">
        <v>942417</v>
      </c>
      <c r="F55" s="106">
        <v>951756</v>
      </c>
      <c r="G55" s="106">
        <v>963852</v>
      </c>
      <c r="H55" s="106">
        <v>977548</v>
      </c>
      <c r="I55" s="106">
        <v>991032</v>
      </c>
      <c r="J55" s="106">
        <v>1003393</v>
      </c>
      <c r="K55" s="106">
        <v>1011726</v>
      </c>
      <c r="L55" s="195">
        <v>1054718.5</v>
      </c>
      <c r="M55" s="195">
        <v>1064231</v>
      </c>
      <c r="N55" s="195">
        <v>1076397</v>
      </c>
      <c r="O55" s="195">
        <v>1093176.5</v>
      </c>
      <c r="P55" s="195">
        <v>1115092.5</v>
      </c>
      <c r="Q55" s="195">
        <v>1142313</v>
      </c>
      <c r="R55" s="195">
        <v>1175821.5</v>
      </c>
      <c r="S55" s="195">
        <v>1215155.5</v>
      </c>
      <c r="T55" s="195">
        <v>1258054.5</v>
      </c>
      <c r="U55" s="195">
        <v>1302760</v>
      </c>
      <c r="V55" s="195">
        <v>1347459.5</v>
      </c>
      <c r="W55" s="195">
        <v>1389306</v>
      </c>
      <c r="X55" s="195">
        <v>1425221.5</v>
      </c>
      <c r="Y55" s="195">
        <v>1453187</v>
      </c>
      <c r="Z55" s="195">
        <v>1472753</v>
      </c>
      <c r="AA55" s="195">
        <v>1484523</v>
      </c>
      <c r="AB55" s="195">
        <v>1490660.5</v>
      </c>
      <c r="AC55" s="195">
        <v>1494489.5</v>
      </c>
      <c r="AD55" s="195">
        <v>1498883</v>
      </c>
    </row>
    <row r="56" spans="1:30" x14ac:dyDescent="0.2">
      <c r="A56" s="77" t="s">
        <v>26</v>
      </c>
      <c r="B56" s="79" t="s">
        <v>175</v>
      </c>
      <c r="C56" s="105">
        <v>60</v>
      </c>
      <c r="D56" s="105">
        <v>64</v>
      </c>
      <c r="E56" s="106">
        <v>833869</v>
      </c>
      <c r="F56" s="106">
        <v>841192</v>
      </c>
      <c r="G56" s="106">
        <v>848480</v>
      </c>
      <c r="H56" s="106">
        <v>856358</v>
      </c>
      <c r="I56" s="106">
        <v>865713</v>
      </c>
      <c r="J56" s="106">
        <v>877065</v>
      </c>
      <c r="K56" s="106">
        <v>886664</v>
      </c>
      <c r="L56" s="195">
        <v>930872.5</v>
      </c>
      <c r="M56" s="195">
        <v>941621.5</v>
      </c>
      <c r="N56" s="195">
        <v>954830</v>
      </c>
      <c r="O56" s="195">
        <v>967705.5</v>
      </c>
      <c r="P56" s="195">
        <v>980418</v>
      </c>
      <c r="Q56" s="195">
        <v>991844</v>
      </c>
      <c r="R56" s="195">
        <v>1002323</v>
      </c>
      <c r="S56" s="195">
        <v>1014863.5</v>
      </c>
      <c r="T56" s="195">
        <v>1031795.5</v>
      </c>
      <c r="U56" s="195">
        <v>1053616</v>
      </c>
      <c r="V56" s="195">
        <v>1080489.5</v>
      </c>
      <c r="W56" s="195">
        <v>1113349.5</v>
      </c>
      <c r="X56" s="195">
        <v>1151771</v>
      </c>
      <c r="Y56" s="195">
        <v>1193627.5</v>
      </c>
      <c r="Z56" s="195">
        <v>1237252</v>
      </c>
      <c r="AA56" s="195">
        <v>1280916.5</v>
      </c>
      <c r="AB56" s="195">
        <v>1321912</v>
      </c>
      <c r="AC56" s="195">
        <v>1357309.5</v>
      </c>
      <c r="AD56" s="195">
        <v>1385180.5</v>
      </c>
    </row>
    <row r="57" spans="1:30" x14ac:dyDescent="0.2">
      <c r="A57" s="77" t="s">
        <v>26</v>
      </c>
      <c r="B57" s="79" t="s">
        <v>175</v>
      </c>
      <c r="C57" s="105">
        <v>65</v>
      </c>
      <c r="D57" s="105">
        <v>69</v>
      </c>
      <c r="E57" s="106">
        <v>685959</v>
      </c>
      <c r="F57" s="106">
        <v>698799</v>
      </c>
      <c r="G57" s="106">
        <v>710917</v>
      </c>
      <c r="H57" s="106">
        <v>722610</v>
      </c>
      <c r="I57" s="106">
        <v>734161</v>
      </c>
      <c r="J57" s="106">
        <v>745751</v>
      </c>
      <c r="K57" s="106">
        <v>753398</v>
      </c>
      <c r="L57" s="195">
        <v>789286</v>
      </c>
      <c r="M57" s="195">
        <v>801194.5</v>
      </c>
      <c r="N57" s="195">
        <v>813132.5</v>
      </c>
      <c r="O57" s="195">
        <v>824252</v>
      </c>
      <c r="P57" s="195">
        <v>834550</v>
      </c>
      <c r="Q57" s="195">
        <v>845045</v>
      </c>
      <c r="R57" s="195">
        <v>857393.5</v>
      </c>
      <c r="S57" s="195">
        <v>870833</v>
      </c>
      <c r="T57" s="195">
        <v>883964.5</v>
      </c>
      <c r="U57" s="195">
        <v>896951</v>
      </c>
      <c r="V57" s="195">
        <v>908812</v>
      </c>
      <c r="W57" s="195">
        <v>919863</v>
      </c>
      <c r="X57" s="195">
        <v>932848</v>
      </c>
      <c r="Y57" s="195">
        <v>949925</v>
      </c>
      <c r="Z57" s="195">
        <v>971562.5</v>
      </c>
      <c r="AA57" s="195">
        <v>997918</v>
      </c>
      <c r="AB57" s="195">
        <v>1029856.5000000001</v>
      </c>
      <c r="AC57" s="195">
        <v>1067008</v>
      </c>
      <c r="AD57" s="195">
        <v>1107437</v>
      </c>
    </row>
    <row r="58" spans="1:30" x14ac:dyDescent="0.2">
      <c r="A58" s="77" t="s">
        <v>26</v>
      </c>
      <c r="B58" s="79" t="s">
        <v>175</v>
      </c>
      <c r="C58" s="105">
        <v>70</v>
      </c>
      <c r="D58" s="105">
        <v>74</v>
      </c>
      <c r="E58" s="106">
        <v>498431</v>
      </c>
      <c r="F58" s="106">
        <v>512538</v>
      </c>
      <c r="G58" s="106">
        <v>528736</v>
      </c>
      <c r="H58" s="106">
        <v>545982</v>
      </c>
      <c r="I58" s="106">
        <v>562907</v>
      </c>
      <c r="J58" s="106">
        <v>578876</v>
      </c>
      <c r="K58" s="106">
        <v>591087</v>
      </c>
      <c r="L58" s="195">
        <v>609827</v>
      </c>
      <c r="M58" s="195">
        <v>619839.5</v>
      </c>
      <c r="N58" s="195">
        <v>632967</v>
      </c>
      <c r="O58" s="195">
        <v>646934</v>
      </c>
      <c r="P58" s="195">
        <v>661136.5</v>
      </c>
      <c r="Q58" s="195">
        <v>675940</v>
      </c>
      <c r="R58" s="195">
        <v>689645</v>
      </c>
      <c r="S58" s="195">
        <v>701576</v>
      </c>
      <c r="T58" s="195">
        <v>712842.5</v>
      </c>
      <c r="U58" s="195">
        <v>723457</v>
      </c>
      <c r="V58" s="195">
        <v>734380</v>
      </c>
      <c r="W58" s="195">
        <v>746980.5</v>
      </c>
      <c r="X58" s="195">
        <v>760497</v>
      </c>
      <c r="Y58" s="195">
        <v>773738.5</v>
      </c>
      <c r="Z58" s="195">
        <v>786866</v>
      </c>
      <c r="AA58" s="195">
        <v>799077.5</v>
      </c>
      <c r="AB58" s="195">
        <v>810661</v>
      </c>
      <c r="AC58" s="195">
        <v>824018</v>
      </c>
      <c r="AD58" s="195">
        <v>841091.5</v>
      </c>
    </row>
    <row r="59" spans="1:30" x14ac:dyDescent="0.2">
      <c r="A59" s="77" t="s">
        <v>26</v>
      </c>
      <c r="B59" s="79" t="s">
        <v>175</v>
      </c>
      <c r="C59" s="105">
        <v>75</v>
      </c>
      <c r="D59" s="105">
        <v>79</v>
      </c>
      <c r="E59" s="106">
        <v>341298</v>
      </c>
      <c r="F59" s="106">
        <v>347260</v>
      </c>
      <c r="G59" s="106">
        <v>354244</v>
      </c>
      <c r="H59" s="106">
        <v>362715</v>
      </c>
      <c r="I59" s="106">
        <v>373158</v>
      </c>
      <c r="J59" s="106">
        <v>385738</v>
      </c>
      <c r="K59" s="106">
        <v>398219</v>
      </c>
      <c r="L59" s="195">
        <v>418468</v>
      </c>
      <c r="M59" s="195">
        <v>430611.5</v>
      </c>
      <c r="N59" s="195">
        <v>443078</v>
      </c>
      <c r="O59" s="195">
        <v>454152</v>
      </c>
      <c r="P59" s="195">
        <v>464840</v>
      </c>
      <c r="Q59" s="195">
        <v>475555.5</v>
      </c>
      <c r="R59" s="195">
        <v>486742</v>
      </c>
      <c r="S59" s="195">
        <v>498904.5</v>
      </c>
      <c r="T59" s="195">
        <v>511758.5</v>
      </c>
      <c r="U59" s="195">
        <v>524871</v>
      </c>
      <c r="V59" s="195">
        <v>538571</v>
      </c>
      <c r="W59" s="195">
        <v>551435</v>
      </c>
      <c r="X59" s="195">
        <v>562885.5</v>
      </c>
      <c r="Y59" s="195">
        <v>573862.5</v>
      </c>
      <c r="Z59" s="195">
        <v>584403</v>
      </c>
      <c r="AA59" s="195">
        <v>595354.5</v>
      </c>
      <c r="AB59" s="195">
        <v>607747.5</v>
      </c>
      <c r="AC59" s="195">
        <v>620871.5</v>
      </c>
      <c r="AD59" s="195">
        <v>633801</v>
      </c>
    </row>
    <row r="60" spans="1:30" x14ac:dyDescent="0.2">
      <c r="A60" s="77" t="s">
        <v>26</v>
      </c>
      <c r="B60" s="79" t="s">
        <v>175</v>
      </c>
      <c r="C60" s="105">
        <v>80</v>
      </c>
      <c r="D60" s="105">
        <v>84</v>
      </c>
      <c r="E60" s="106">
        <v>214327</v>
      </c>
      <c r="F60" s="106">
        <v>217489</v>
      </c>
      <c r="G60" s="106">
        <v>219577</v>
      </c>
      <c r="H60" s="106">
        <v>221552</v>
      </c>
      <c r="I60" s="106">
        <v>224276</v>
      </c>
      <c r="J60" s="106">
        <v>228228</v>
      </c>
      <c r="K60" s="106">
        <v>234602</v>
      </c>
      <c r="L60" s="195">
        <v>236660.5</v>
      </c>
      <c r="M60" s="195">
        <v>243535</v>
      </c>
      <c r="N60" s="195">
        <v>253177.5</v>
      </c>
      <c r="O60" s="195">
        <v>263608</v>
      </c>
      <c r="P60" s="195">
        <v>274614.5</v>
      </c>
      <c r="Q60" s="195">
        <v>285892</v>
      </c>
      <c r="R60" s="195">
        <v>296906</v>
      </c>
      <c r="S60" s="195">
        <v>306857.5</v>
      </c>
      <c r="T60" s="195">
        <v>315925</v>
      </c>
      <c r="U60" s="195">
        <v>324858.5</v>
      </c>
      <c r="V60" s="195">
        <v>333961</v>
      </c>
      <c r="W60" s="195">
        <v>343505</v>
      </c>
      <c r="X60" s="195">
        <v>353772.5</v>
      </c>
      <c r="Y60" s="195">
        <v>364572</v>
      </c>
      <c r="Z60" s="195">
        <v>375643</v>
      </c>
      <c r="AA60" s="195">
        <v>387249.5</v>
      </c>
      <c r="AB60" s="195">
        <v>398299</v>
      </c>
      <c r="AC60" s="195">
        <v>408354</v>
      </c>
      <c r="AD60" s="195">
        <v>418164.5</v>
      </c>
    </row>
    <row r="61" spans="1:30" x14ac:dyDescent="0.2">
      <c r="A61" s="77" t="s">
        <v>26</v>
      </c>
      <c r="B61" s="79" t="s">
        <v>175</v>
      </c>
      <c r="C61" s="105">
        <v>85</v>
      </c>
      <c r="D61" s="105">
        <v>89</v>
      </c>
      <c r="E61" s="106">
        <v>102058</v>
      </c>
      <c r="F61" s="106">
        <v>107451</v>
      </c>
      <c r="G61" s="106">
        <v>111283</v>
      </c>
      <c r="H61" s="106">
        <v>113250</v>
      </c>
      <c r="I61" s="106">
        <v>113868</v>
      </c>
      <c r="J61" s="106">
        <v>113405</v>
      </c>
      <c r="K61" s="106">
        <v>117884</v>
      </c>
      <c r="L61" s="195">
        <v>113368</v>
      </c>
      <c r="M61" s="195">
        <v>115082.5</v>
      </c>
      <c r="N61" s="195">
        <v>118734.5</v>
      </c>
      <c r="O61" s="195">
        <v>122818.5</v>
      </c>
      <c r="P61" s="195">
        <v>127394</v>
      </c>
      <c r="Q61" s="195">
        <v>132541</v>
      </c>
      <c r="R61" s="195">
        <v>138287</v>
      </c>
      <c r="S61" s="195">
        <v>144596.5</v>
      </c>
      <c r="T61" s="195">
        <v>151422.5</v>
      </c>
      <c r="U61" s="195">
        <v>158640.5</v>
      </c>
      <c r="V61" s="195">
        <v>166082</v>
      </c>
      <c r="W61" s="195">
        <v>173418</v>
      </c>
      <c r="X61" s="195">
        <v>180157.5</v>
      </c>
      <c r="Y61" s="195">
        <v>186454.5</v>
      </c>
      <c r="Z61" s="195">
        <v>192790</v>
      </c>
      <c r="AA61" s="195">
        <v>199345</v>
      </c>
      <c r="AB61" s="195">
        <v>206255.5</v>
      </c>
      <c r="AC61" s="195">
        <v>213648.5</v>
      </c>
      <c r="AD61" s="195">
        <v>221427.5</v>
      </c>
    </row>
    <row r="62" spans="1:30" x14ac:dyDescent="0.2">
      <c r="A62" s="77" t="s">
        <v>26</v>
      </c>
      <c r="B62" s="79" t="s">
        <v>175</v>
      </c>
      <c r="C62" s="105">
        <v>90</v>
      </c>
      <c r="D62" s="105">
        <v>94</v>
      </c>
      <c r="E62" s="106">
        <v>31455</v>
      </c>
      <c r="F62" s="106">
        <v>35672</v>
      </c>
      <c r="G62" s="106">
        <v>38301</v>
      </c>
      <c r="H62" s="106">
        <v>39765</v>
      </c>
      <c r="I62" s="106">
        <v>39710</v>
      </c>
      <c r="J62" s="106">
        <v>38290</v>
      </c>
      <c r="K62" s="106">
        <v>42638</v>
      </c>
      <c r="L62" s="195">
        <v>41616</v>
      </c>
      <c r="M62" s="195">
        <v>42205.5</v>
      </c>
      <c r="N62" s="195">
        <v>43647.5</v>
      </c>
      <c r="O62" s="195">
        <v>45163</v>
      </c>
      <c r="P62" s="195">
        <v>46741.5</v>
      </c>
      <c r="Q62" s="195">
        <v>48366</v>
      </c>
      <c r="R62" s="195">
        <v>50082</v>
      </c>
      <c r="S62" s="195">
        <v>51973.5</v>
      </c>
      <c r="T62" s="195">
        <v>54085.5</v>
      </c>
      <c r="U62" s="195">
        <v>56444.5</v>
      </c>
      <c r="V62" s="195">
        <v>59092.5</v>
      </c>
      <c r="W62" s="195">
        <v>62038.5</v>
      </c>
      <c r="X62" s="195">
        <v>65269.999999999993</v>
      </c>
      <c r="Y62" s="195">
        <v>68776</v>
      </c>
      <c r="Z62" s="195">
        <v>72493</v>
      </c>
      <c r="AA62" s="195">
        <v>76341.5</v>
      </c>
      <c r="AB62" s="195">
        <v>80165.5</v>
      </c>
      <c r="AC62" s="195">
        <v>83735.5</v>
      </c>
      <c r="AD62" s="195">
        <v>87160</v>
      </c>
    </row>
    <row r="63" spans="1:30" x14ac:dyDescent="0.2">
      <c r="A63" s="77" t="s">
        <v>26</v>
      </c>
      <c r="B63" s="79" t="s">
        <v>175</v>
      </c>
      <c r="C63" s="105">
        <v>95</v>
      </c>
      <c r="D63" s="105">
        <v>99</v>
      </c>
      <c r="E63" s="106">
        <v>5483</v>
      </c>
      <c r="F63" s="106">
        <v>6309</v>
      </c>
      <c r="G63" s="106">
        <v>7688</v>
      </c>
      <c r="H63" s="106">
        <v>8740</v>
      </c>
      <c r="I63" s="106">
        <v>8773</v>
      </c>
      <c r="J63" s="106">
        <v>7286</v>
      </c>
      <c r="K63" s="106">
        <v>8290</v>
      </c>
      <c r="L63" s="195">
        <v>10463.5</v>
      </c>
      <c r="M63" s="195">
        <v>10684</v>
      </c>
      <c r="N63" s="195">
        <v>11150.5</v>
      </c>
      <c r="O63" s="195">
        <v>11600</v>
      </c>
      <c r="P63" s="195">
        <v>12050.5</v>
      </c>
      <c r="Q63" s="195">
        <v>12513</v>
      </c>
      <c r="R63" s="195">
        <v>12993</v>
      </c>
      <c r="S63" s="195">
        <v>13495</v>
      </c>
      <c r="T63" s="195">
        <v>14024.5</v>
      </c>
      <c r="U63" s="195">
        <v>14580.5</v>
      </c>
      <c r="V63" s="195">
        <v>15159.5</v>
      </c>
      <c r="W63" s="195">
        <v>15775.5</v>
      </c>
      <c r="X63" s="195">
        <v>16457</v>
      </c>
      <c r="Y63" s="195">
        <v>17221.5</v>
      </c>
      <c r="Z63" s="195">
        <v>18075</v>
      </c>
      <c r="AA63" s="195">
        <v>19030</v>
      </c>
      <c r="AB63" s="195">
        <v>20091</v>
      </c>
      <c r="AC63" s="195">
        <v>21258.5</v>
      </c>
      <c r="AD63" s="195">
        <v>22534</v>
      </c>
    </row>
    <row r="64" spans="1:30" x14ac:dyDescent="0.2">
      <c r="A64" s="77" t="s">
        <v>26</v>
      </c>
      <c r="B64" s="79" t="s">
        <v>175</v>
      </c>
      <c r="C64" s="105">
        <v>100</v>
      </c>
      <c r="D64" s="105">
        <v>104</v>
      </c>
      <c r="E64" s="106">
        <v>518</v>
      </c>
      <c r="F64" s="106">
        <v>549</v>
      </c>
      <c r="G64" s="106">
        <v>582</v>
      </c>
      <c r="H64" s="106">
        <v>616</v>
      </c>
      <c r="I64" s="106">
        <v>654</v>
      </c>
      <c r="J64" s="106">
        <v>695</v>
      </c>
      <c r="K64" s="106">
        <v>741</v>
      </c>
      <c r="L64" s="195">
        <v>1712</v>
      </c>
      <c r="M64" s="195">
        <v>1727</v>
      </c>
      <c r="N64" s="195">
        <v>1801</v>
      </c>
      <c r="O64" s="195">
        <v>1886</v>
      </c>
      <c r="P64" s="195">
        <v>1978</v>
      </c>
      <c r="Q64" s="195">
        <v>2076</v>
      </c>
      <c r="R64" s="195">
        <v>2176.5</v>
      </c>
      <c r="S64" s="195">
        <v>2274.5</v>
      </c>
      <c r="T64" s="195">
        <v>2371.5</v>
      </c>
      <c r="U64" s="195">
        <v>2470.5</v>
      </c>
      <c r="V64" s="195">
        <v>2574</v>
      </c>
      <c r="W64" s="195">
        <v>2683.5</v>
      </c>
      <c r="X64" s="195">
        <v>2798.5</v>
      </c>
      <c r="Y64" s="195">
        <v>2920</v>
      </c>
      <c r="Z64" s="195">
        <v>3047</v>
      </c>
      <c r="AA64" s="195">
        <v>3179.5</v>
      </c>
      <c r="AB64" s="195">
        <v>3321</v>
      </c>
      <c r="AC64" s="195">
        <v>3478</v>
      </c>
      <c r="AD64" s="195">
        <v>3655</v>
      </c>
    </row>
    <row r="65" spans="1:30" x14ac:dyDescent="0.2">
      <c r="A65" s="77" t="s">
        <v>26</v>
      </c>
      <c r="B65" s="79" t="s">
        <v>176</v>
      </c>
      <c r="C65" s="105">
        <v>0</v>
      </c>
      <c r="D65" s="105">
        <v>4</v>
      </c>
      <c r="E65" s="106">
        <v>1822773</v>
      </c>
      <c r="F65" s="106">
        <v>1834929</v>
      </c>
      <c r="G65" s="106">
        <v>1839714</v>
      </c>
      <c r="H65" s="106">
        <v>1838866</v>
      </c>
      <c r="I65" s="106">
        <v>1835921</v>
      </c>
      <c r="J65" s="106">
        <v>1833225</v>
      </c>
      <c r="K65" s="106">
        <v>1827730</v>
      </c>
      <c r="L65" s="195">
        <v>1579648.5</v>
      </c>
      <c r="M65" s="195">
        <v>1547768</v>
      </c>
      <c r="N65" s="195">
        <v>1527455</v>
      </c>
      <c r="O65" s="195">
        <v>1515872.5</v>
      </c>
      <c r="P65" s="195">
        <v>1511871.5</v>
      </c>
      <c r="Q65" s="195">
        <v>1509801</v>
      </c>
      <c r="R65" s="195">
        <v>1508487</v>
      </c>
      <c r="S65" s="195">
        <v>1507752.5</v>
      </c>
      <c r="T65" s="195">
        <v>1507208</v>
      </c>
      <c r="U65" s="195">
        <v>1506152.5</v>
      </c>
      <c r="V65" s="195">
        <v>1504851.5</v>
      </c>
      <c r="W65" s="195">
        <v>1503925</v>
      </c>
      <c r="X65" s="195">
        <v>1503264</v>
      </c>
      <c r="Y65" s="195">
        <v>1502485</v>
      </c>
      <c r="Z65" s="195">
        <v>1501638.5</v>
      </c>
      <c r="AA65" s="195">
        <v>1500509.5</v>
      </c>
      <c r="AB65" s="195">
        <v>1498047.5</v>
      </c>
      <c r="AC65" s="195">
        <v>1493750</v>
      </c>
      <c r="AD65" s="195">
        <v>1488091.5</v>
      </c>
    </row>
    <row r="66" spans="1:30" x14ac:dyDescent="0.2">
      <c r="A66" s="77" t="s">
        <v>26</v>
      </c>
      <c r="B66" s="79" t="s">
        <v>176</v>
      </c>
      <c r="C66" s="105">
        <v>5</v>
      </c>
      <c r="D66" s="105">
        <v>9</v>
      </c>
      <c r="E66" s="106">
        <v>1767440</v>
      </c>
      <c r="F66" s="106">
        <v>1775501</v>
      </c>
      <c r="G66" s="106">
        <v>1785916</v>
      </c>
      <c r="H66" s="106">
        <v>1798243</v>
      </c>
      <c r="I66" s="106">
        <v>1810689</v>
      </c>
      <c r="J66" s="106">
        <v>1820688</v>
      </c>
      <c r="K66" s="106">
        <v>1828872</v>
      </c>
      <c r="L66" s="195">
        <v>1781738</v>
      </c>
      <c r="M66" s="195">
        <v>1758966.5</v>
      </c>
      <c r="N66" s="195">
        <v>1722001.5</v>
      </c>
      <c r="O66" s="195">
        <v>1674853</v>
      </c>
      <c r="P66" s="195">
        <v>1623323</v>
      </c>
      <c r="Q66" s="195">
        <v>1578273.5</v>
      </c>
      <c r="R66" s="195">
        <v>1546448.5</v>
      </c>
      <c r="S66" s="195">
        <v>1526168.5</v>
      </c>
      <c r="T66" s="195">
        <v>1514610.5</v>
      </c>
      <c r="U66" s="195">
        <v>1510627</v>
      </c>
      <c r="V66" s="195">
        <v>1508572.5</v>
      </c>
      <c r="W66" s="195">
        <v>1507273.5</v>
      </c>
      <c r="X66" s="195">
        <v>1506553.5</v>
      </c>
      <c r="Y66" s="195">
        <v>1506023</v>
      </c>
      <c r="Z66" s="195">
        <v>1504979</v>
      </c>
      <c r="AA66" s="195">
        <v>1503689.5</v>
      </c>
      <c r="AB66" s="195">
        <v>1502773</v>
      </c>
      <c r="AC66" s="195">
        <v>1502121.5</v>
      </c>
      <c r="AD66" s="195">
        <v>1501353</v>
      </c>
    </row>
    <row r="67" spans="1:30" x14ac:dyDescent="0.2">
      <c r="A67" s="77" t="s">
        <v>26</v>
      </c>
      <c r="B67" s="79" t="s">
        <v>176</v>
      </c>
      <c r="C67" s="105">
        <v>10</v>
      </c>
      <c r="D67" s="105">
        <v>14</v>
      </c>
      <c r="E67" s="106">
        <v>1740807</v>
      </c>
      <c r="F67" s="106">
        <v>1746005</v>
      </c>
      <c r="G67" s="106">
        <v>1750465</v>
      </c>
      <c r="H67" s="106">
        <v>1754474</v>
      </c>
      <c r="I67" s="106">
        <v>1759246</v>
      </c>
      <c r="J67" s="106">
        <v>1766041</v>
      </c>
      <c r="K67" s="106">
        <v>1776141</v>
      </c>
      <c r="L67" s="195">
        <v>1743488.5</v>
      </c>
      <c r="M67" s="195">
        <v>1758202.5</v>
      </c>
      <c r="N67" s="195">
        <v>1772295.5</v>
      </c>
      <c r="O67" s="195">
        <v>1783100.5</v>
      </c>
      <c r="P67" s="195">
        <v>1787421</v>
      </c>
      <c r="Q67" s="195">
        <v>1781050</v>
      </c>
      <c r="R67" s="195">
        <v>1758320</v>
      </c>
      <c r="S67" s="195">
        <v>1721376.5</v>
      </c>
      <c r="T67" s="195">
        <v>1674254.5</v>
      </c>
      <c r="U67" s="195">
        <v>1622754.5</v>
      </c>
      <c r="V67" s="195">
        <v>1577731</v>
      </c>
      <c r="W67" s="195">
        <v>1545924.5</v>
      </c>
      <c r="X67" s="195">
        <v>1525657</v>
      </c>
      <c r="Y67" s="195">
        <v>1514106.5</v>
      </c>
      <c r="Z67" s="195">
        <v>1510126.5</v>
      </c>
      <c r="AA67" s="195">
        <v>1508074.5</v>
      </c>
      <c r="AB67" s="195">
        <v>1506778</v>
      </c>
      <c r="AC67" s="195">
        <v>1506060.5</v>
      </c>
      <c r="AD67" s="195">
        <v>1505533</v>
      </c>
    </row>
    <row r="68" spans="1:30" x14ac:dyDescent="0.2">
      <c r="A68" s="77" t="s">
        <v>26</v>
      </c>
      <c r="B68" s="79" t="s">
        <v>176</v>
      </c>
      <c r="C68" s="105">
        <v>15</v>
      </c>
      <c r="D68" s="105">
        <v>19</v>
      </c>
      <c r="E68" s="106">
        <v>1715767</v>
      </c>
      <c r="F68" s="106">
        <v>1715138</v>
      </c>
      <c r="G68" s="106">
        <v>1719398</v>
      </c>
      <c r="H68" s="106">
        <v>1726809</v>
      </c>
      <c r="I68" s="106">
        <v>1734206</v>
      </c>
      <c r="J68" s="106">
        <v>1739689</v>
      </c>
      <c r="K68" s="106">
        <v>1745230</v>
      </c>
      <c r="L68" s="195">
        <v>1698809</v>
      </c>
      <c r="M68" s="195">
        <v>1703367.5</v>
      </c>
      <c r="N68" s="195">
        <v>1710521</v>
      </c>
      <c r="O68" s="195">
        <v>1719509.5</v>
      </c>
      <c r="P68" s="195">
        <v>1729905.5</v>
      </c>
      <c r="Q68" s="195">
        <v>1742541.5</v>
      </c>
      <c r="R68" s="195">
        <v>1757303</v>
      </c>
      <c r="S68" s="195">
        <v>1771386.5</v>
      </c>
      <c r="T68" s="195">
        <v>1782185</v>
      </c>
      <c r="U68" s="195">
        <v>1786502.5</v>
      </c>
      <c r="V68" s="195">
        <v>1780136</v>
      </c>
      <c r="W68" s="195">
        <v>1757419.5</v>
      </c>
      <c r="X68" s="195">
        <v>1720499.5</v>
      </c>
      <c r="Y68" s="195">
        <v>1673407.5</v>
      </c>
      <c r="Z68" s="195">
        <v>1621939.5</v>
      </c>
      <c r="AA68" s="195">
        <v>1576944.5</v>
      </c>
      <c r="AB68" s="195">
        <v>1545156</v>
      </c>
      <c r="AC68" s="195">
        <v>1524899</v>
      </c>
      <c r="AD68" s="195">
        <v>1513355</v>
      </c>
    </row>
    <row r="69" spans="1:30" x14ac:dyDescent="0.2">
      <c r="A69" s="77" t="s">
        <v>26</v>
      </c>
      <c r="B69" s="79" t="s">
        <v>176</v>
      </c>
      <c r="C69" s="105">
        <v>20</v>
      </c>
      <c r="D69" s="105">
        <v>24</v>
      </c>
      <c r="E69" s="106">
        <v>1746835</v>
      </c>
      <c r="F69" s="106">
        <v>1747327</v>
      </c>
      <c r="G69" s="106">
        <v>1740592</v>
      </c>
      <c r="H69" s="106">
        <v>1729769</v>
      </c>
      <c r="I69" s="106">
        <v>1719995</v>
      </c>
      <c r="J69" s="106">
        <v>1714597</v>
      </c>
      <c r="K69" s="106">
        <v>1714430</v>
      </c>
      <c r="L69" s="195">
        <v>1700729</v>
      </c>
      <c r="M69" s="195">
        <v>1698373.5</v>
      </c>
      <c r="N69" s="195">
        <v>1694628</v>
      </c>
      <c r="O69" s="195">
        <v>1692517</v>
      </c>
      <c r="P69" s="195">
        <v>1694288</v>
      </c>
      <c r="Q69" s="195">
        <v>1697755.5</v>
      </c>
      <c r="R69" s="195">
        <v>1702385.5</v>
      </c>
      <c r="S69" s="195">
        <v>1709511</v>
      </c>
      <c r="T69" s="195">
        <v>1718471</v>
      </c>
      <c r="U69" s="195">
        <v>1728836.5</v>
      </c>
      <c r="V69" s="195">
        <v>1741438</v>
      </c>
      <c r="W69" s="195">
        <v>1756161</v>
      </c>
      <c r="X69" s="195">
        <v>1770205.5</v>
      </c>
      <c r="Y69" s="195">
        <v>1780963.5</v>
      </c>
      <c r="Z69" s="195">
        <v>1785244</v>
      </c>
      <c r="AA69" s="195">
        <v>1778852.5</v>
      </c>
      <c r="AB69" s="195">
        <v>1756129.5</v>
      </c>
      <c r="AC69" s="195">
        <v>1719223</v>
      </c>
      <c r="AD69" s="195">
        <v>1672163</v>
      </c>
    </row>
    <row r="70" spans="1:30" x14ac:dyDescent="0.2">
      <c r="A70" s="77" t="s">
        <v>26</v>
      </c>
      <c r="B70" s="79" t="s">
        <v>176</v>
      </c>
      <c r="C70" s="105">
        <v>25</v>
      </c>
      <c r="D70" s="105">
        <v>29</v>
      </c>
      <c r="E70" s="106">
        <v>1663577</v>
      </c>
      <c r="F70" s="106">
        <v>1683691</v>
      </c>
      <c r="G70" s="106">
        <v>1704684</v>
      </c>
      <c r="H70" s="106">
        <v>1724049</v>
      </c>
      <c r="I70" s="106">
        <v>1738182</v>
      </c>
      <c r="J70" s="106">
        <v>1745039</v>
      </c>
      <c r="K70" s="106">
        <v>1745946</v>
      </c>
      <c r="L70" s="195">
        <v>1726561</v>
      </c>
      <c r="M70" s="195">
        <v>1720862</v>
      </c>
      <c r="N70" s="195">
        <v>1713751</v>
      </c>
      <c r="O70" s="195">
        <v>1707443</v>
      </c>
      <c r="P70" s="195">
        <v>1702225</v>
      </c>
      <c r="Q70" s="195">
        <v>1699174.5</v>
      </c>
      <c r="R70" s="195">
        <v>1696906.5</v>
      </c>
      <c r="S70" s="195">
        <v>1693148</v>
      </c>
      <c r="T70" s="195">
        <v>1691023.5</v>
      </c>
      <c r="U70" s="195">
        <v>1692774.5</v>
      </c>
      <c r="V70" s="195">
        <v>1696218</v>
      </c>
      <c r="W70" s="195">
        <v>1700820.5</v>
      </c>
      <c r="X70" s="195">
        <v>1707911</v>
      </c>
      <c r="Y70" s="195">
        <v>1716829</v>
      </c>
      <c r="Z70" s="195">
        <v>1727147.5</v>
      </c>
      <c r="AA70" s="195">
        <v>1739696</v>
      </c>
      <c r="AB70" s="195">
        <v>1754363.5</v>
      </c>
      <c r="AC70" s="195">
        <v>1768356</v>
      </c>
      <c r="AD70" s="195">
        <v>1779074</v>
      </c>
    </row>
    <row r="71" spans="1:30" x14ac:dyDescent="0.2">
      <c r="A71" s="77" t="s">
        <v>26</v>
      </c>
      <c r="B71" s="79" t="s">
        <v>176</v>
      </c>
      <c r="C71" s="105">
        <v>30</v>
      </c>
      <c r="D71" s="105">
        <v>34</v>
      </c>
      <c r="E71" s="106">
        <v>1577655</v>
      </c>
      <c r="F71" s="106">
        <v>1584687</v>
      </c>
      <c r="G71" s="106">
        <v>1599170</v>
      </c>
      <c r="H71" s="106">
        <v>1619018</v>
      </c>
      <c r="I71" s="106">
        <v>1640266</v>
      </c>
      <c r="J71" s="106">
        <v>1660236</v>
      </c>
      <c r="K71" s="106">
        <v>1680778</v>
      </c>
      <c r="L71" s="195">
        <v>1665038</v>
      </c>
      <c r="M71" s="195">
        <v>1684204.5</v>
      </c>
      <c r="N71" s="195">
        <v>1703443</v>
      </c>
      <c r="O71" s="195">
        <v>1717836</v>
      </c>
      <c r="P71" s="195">
        <v>1724123</v>
      </c>
      <c r="Q71" s="195">
        <v>1723624.5</v>
      </c>
      <c r="R71" s="195">
        <v>1718077.5</v>
      </c>
      <c r="S71" s="195">
        <v>1710991.5</v>
      </c>
      <c r="T71" s="195">
        <v>1704708</v>
      </c>
      <c r="U71" s="195">
        <v>1699510</v>
      </c>
      <c r="V71" s="195">
        <v>1696473.5</v>
      </c>
      <c r="W71" s="195">
        <v>1694216</v>
      </c>
      <c r="X71" s="195">
        <v>1690470</v>
      </c>
      <c r="Y71" s="195">
        <v>1688351.5</v>
      </c>
      <c r="Z71" s="195">
        <v>1690095</v>
      </c>
      <c r="AA71" s="195">
        <v>1693524.5</v>
      </c>
      <c r="AB71" s="195">
        <v>1698111.5</v>
      </c>
      <c r="AC71" s="195">
        <v>1705183.5</v>
      </c>
      <c r="AD71" s="195">
        <v>1714085.5</v>
      </c>
    </row>
    <row r="72" spans="1:30" x14ac:dyDescent="0.2">
      <c r="A72" s="77" t="s">
        <v>26</v>
      </c>
      <c r="B72" s="79" t="s">
        <v>176</v>
      </c>
      <c r="C72" s="105">
        <v>35</v>
      </c>
      <c r="D72" s="105">
        <v>39</v>
      </c>
      <c r="E72" s="106">
        <v>1580666</v>
      </c>
      <c r="F72" s="106">
        <v>1592372</v>
      </c>
      <c r="G72" s="106">
        <v>1590285</v>
      </c>
      <c r="H72" s="106">
        <v>1580297</v>
      </c>
      <c r="I72" s="106">
        <v>1572173</v>
      </c>
      <c r="J72" s="106">
        <v>1572135</v>
      </c>
      <c r="K72" s="106">
        <v>1579642</v>
      </c>
      <c r="L72" s="195">
        <v>1584791.5</v>
      </c>
      <c r="M72" s="195">
        <v>1593902.5</v>
      </c>
      <c r="N72" s="195">
        <v>1606030.5</v>
      </c>
      <c r="O72" s="195">
        <v>1621978.5</v>
      </c>
      <c r="P72" s="195">
        <v>1640905.5</v>
      </c>
      <c r="Q72" s="195">
        <v>1660106</v>
      </c>
      <c r="R72" s="195">
        <v>1679433.5</v>
      </c>
      <c r="S72" s="195">
        <v>1698653.5</v>
      </c>
      <c r="T72" s="195">
        <v>1713046</v>
      </c>
      <c r="U72" s="195">
        <v>1719357.5</v>
      </c>
      <c r="V72" s="195">
        <v>1718903.5</v>
      </c>
      <c r="W72" s="195">
        <v>1713419</v>
      </c>
      <c r="X72" s="195">
        <v>1706400.5</v>
      </c>
      <c r="Y72" s="195">
        <v>1700181</v>
      </c>
      <c r="Z72" s="195">
        <v>1695039.5</v>
      </c>
      <c r="AA72" s="195">
        <v>1692047.5</v>
      </c>
      <c r="AB72" s="195">
        <v>1689829.5</v>
      </c>
      <c r="AC72" s="195">
        <v>1686129.5</v>
      </c>
      <c r="AD72" s="195">
        <v>1684058</v>
      </c>
    </row>
    <row r="73" spans="1:30" x14ac:dyDescent="0.2">
      <c r="A73" s="77" t="s">
        <v>26</v>
      </c>
      <c r="B73" s="79" t="s">
        <v>176</v>
      </c>
      <c r="C73" s="105">
        <v>40</v>
      </c>
      <c r="D73" s="105">
        <v>44</v>
      </c>
      <c r="E73" s="106">
        <v>1372602</v>
      </c>
      <c r="F73" s="106">
        <v>1414061</v>
      </c>
      <c r="G73" s="106">
        <v>1461262</v>
      </c>
      <c r="H73" s="106">
        <v>1508490</v>
      </c>
      <c r="I73" s="106">
        <v>1547031</v>
      </c>
      <c r="J73" s="106">
        <v>1571745</v>
      </c>
      <c r="K73" s="106">
        <v>1583698</v>
      </c>
      <c r="L73" s="195">
        <v>1555993</v>
      </c>
      <c r="M73" s="195">
        <v>1562287.5</v>
      </c>
      <c r="N73" s="195">
        <v>1565366</v>
      </c>
      <c r="O73" s="195">
        <v>1567339.5</v>
      </c>
      <c r="P73" s="195">
        <v>1570636</v>
      </c>
      <c r="Q73" s="195">
        <v>1576776.5</v>
      </c>
      <c r="R73" s="195">
        <v>1586162.5</v>
      </c>
      <c r="S73" s="195">
        <v>1598331</v>
      </c>
      <c r="T73" s="195">
        <v>1614303</v>
      </c>
      <c r="U73" s="195">
        <v>1633238.5</v>
      </c>
      <c r="V73" s="195">
        <v>1652446</v>
      </c>
      <c r="W73" s="195">
        <v>1671781.5</v>
      </c>
      <c r="X73" s="195">
        <v>1691008.5</v>
      </c>
      <c r="Y73" s="195">
        <v>1705429</v>
      </c>
      <c r="Z73" s="195">
        <v>1711802.5</v>
      </c>
      <c r="AA73" s="195">
        <v>1711438</v>
      </c>
      <c r="AB73" s="195">
        <v>1706067</v>
      </c>
      <c r="AC73" s="195">
        <v>1699176</v>
      </c>
      <c r="AD73" s="195">
        <v>1693084</v>
      </c>
    </row>
    <row r="74" spans="1:30" x14ac:dyDescent="0.2">
      <c r="A74" s="77" t="s">
        <v>26</v>
      </c>
      <c r="B74" s="79" t="s">
        <v>176</v>
      </c>
      <c r="C74" s="105">
        <v>45</v>
      </c>
      <c r="D74" s="105">
        <v>49</v>
      </c>
      <c r="E74" s="106">
        <v>1216798</v>
      </c>
      <c r="F74" s="106">
        <v>1236475</v>
      </c>
      <c r="G74" s="106">
        <v>1260500</v>
      </c>
      <c r="H74" s="106">
        <v>1289030</v>
      </c>
      <c r="I74" s="106">
        <v>1322182</v>
      </c>
      <c r="J74" s="106">
        <v>1359574</v>
      </c>
      <c r="K74" s="106">
        <v>1401076</v>
      </c>
      <c r="L74" s="195">
        <v>1421608.5</v>
      </c>
      <c r="M74" s="195">
        <v>1456814.5</v>
      </c>
      <c r="N74" s="195">
        <v>1487017.5</v>
      </c>
      <c r="O74" s="195">
        <v>1512070</v>
      </c>
      <c r="P74" s="195">
        <v>1531185</v>
      </c>
      <c r="Q74" s="195">
        <v>1543277</v>
      </c>
      <c r="R74" s="195">
        <v>1549939.5</v>
      </c>
      <c r="S74" s="195">
        <v>1553162.5</v>
      </c>
      <c r="T74" s="195">
        <v>1555295</v>
      </c>
      <c r="U74" s="195">
        <v>1558741</v>
      </c>
      <c r="V74" s="195">
        <v>1565009</v>
      </c>
      <c r="W74" s="195">
        <v>1574499.5</v>
      </c>
      <c r="X74" s="195">
        <v>1586748.5</v>
      </c>
      <c r="Y74" s="195">
        <v>1602771.5</v>
      </c>
      <c r="Z74" s="195">
        <v>1621739.5</v>
      </c>
      <c r="AA74" s="195">
        <v>1640978.5</v>
      </c>
      <c r="AB74" s="195">
        <v>1660342.5</v>
      </c>
      <c r="AC74" s="195">
        <v>1679597.5</v>
      </c>
      <c r="AD74" s="195">
        <v>1694080</v>
      </c>
    </row>
    <row r="75" spans="1:30" x14ac:dyDescent="0.2">
      <c r="A75" s="77" t="s">
        <v>26</v>
      </c>
      <c r="B75" s="79" t="s">
        <v>176</v>
      </c>
      <c r="C75" s="105">
        <v>50</v>
      </c>
      <c r="D75" s="105">
        <v>54</v>
      </c>
      <c r="E75" s="106">
        <v>1146637</v>
      </c>
      <c r="F75" s="106">
        <v>1156367</v>
      </c>
      <c r="G75" s="106">
        <v>1164019</v>
      </c>
      <c r="H75" s="106">
        <v>1171622</v>
      </c>
      <c r="I75" s="106">
        <v>1182360</v>
      </c>
      <c r="J75" s="106">
        <v>1198262</v>
      </c>
      <c r="K75" s="106">
        <v>1218091</v>
      </c>
      <c r="L75" s="195">
        <v>1213188</v>
      </c>
      <c r="M75" s="195">
        <v>1247188</v>
      </c>
      <c r="N75" s="195">
        <v>1286139.5</v>
      </c>
      <c r="O75" s="195">
        <v>1326181</v>
      </c>
      <c r="P75" s="195">
        <v>1365150</v>
      </c>
      <c r="Q75" s="195">
        <v>1403144.5</v>
      </c>
      <c r="R75" s="195">
        <v>1438415</v>
      </c>
      <c r="S75" s="195">
        <v>1468497</v>
      </c>
      <c r="T75" s="195">
        <v>1493498.5</v>
      </c>
      <c r="U75" s="195">
        <v>1512637.5</v>
      </c>
      <c r="V75" s="195">
        <v>1524845</v>
      </c>
      <c r="W75" s="195">
        <v>1531693.5</v>
      </c>
      <c r="X75" s="195">
        <v>1535148</v>
      </c>
      <c r="Y75" s="195">
        <v>1537527.5</v>
      </c>
      <c r="Z75" s="195">
        <v>1541208</v>
      </c>
      <c r="AA75" s="195">
        <v>1547679</v>
      </c>
      <c r="AB75" s="195">
        <v>1557333.5</v>
      </c>
      <c r="AC75" s="195">
        <v>1569716.5</v>
      </c>
      <c r="AD75" s="195">
        <v>1585838</v>
      </c>
    </row>
    <row r="76" spans="1:30" x14ac:dyDescent="0.2">
      <c r="A76" s="77" t="s">
        <v>26</v>
      </c>
      <c r="B76" s="79" t="s">
        <v>176</v>
      </c>
      <c r="C76" s="105">
        <v>55</v>
      </c>
      <c r="D76" s="105">
        <v>59</v>
      </c>
      <c r="E76" s="106">
        <v>1043578</v>
      </c>
      <c r="F76" s="106">
        <v>1057159</v>
      </c>
      <c r="G76" s="106">
        <v>1073371</v>
      </c>
      <c r="H76" s="106">
        <v>1090675</v>
      </c>
      <c r="I76" s="106">
        <v>1106601</v>
      </c>
      <c r="J76" s="106">
        <v>1119816</v>
      </c>
      <c r="K76" s="106">
        <v>1129677</v>
      </c>
      <c r="L76" s="195">
        <v>1097375.5</v>
      </c>
      <c r="M76" s="195">
        <v>1106734</v>
      </c>
      <c r="N76" s="195">
        <v>1119318</v>
      </c>
      <c r="O76" s="195">
        <v>1136833</v>
      </c>
      <c r="P76" s="195">
        <v>1160233</v>
      </c>
      <c r="Q76" s="195">
        <v>1189113</v>
      </c>
      <c r="R76" s="195">
        <v>1223130.5</v>
      </c>
      <c r="S76" s="195">
        <v>1261705.5</v>
      </c>
      <c r="T76" s="195">
        <v>1301362.5</v>
      </c>
      <c r="U76" s="195">
        <v>1339979</v>
      </c>
      <c r="V76" s="195">
        <v>1377656</v>
      </c>
      <c r="W76" s="195">
        <v>1412672</v>
      </c>
      <c r="X76" s="195">
        <v>1442605.5</v>
      </c>
      <c r="Y76" s="195">
        <v>1467552.5</v>
      </c>
      <c r="Z76" s="195">
        <v>1486743</v>
      </c>
      <c r="AA76" s="195">
        <v>1499130.5</v>
      </c>
      <c r="AB76" s="195">
        <v>1506254</v>
      </c>
      <c r="AC76" s="195">
        <v>1510045.5</v>
      </c>
      <c r="AD76" s="195">
        <v>1512786</v>
      </c>
    </row>
    <row r="77" spans="1:30" x14ac:dyDescent="0.2">
      <c r="A77" s="77" t="s">
        <v>26</v>
      </c>
      <c r="B77" s="79" t="s">
        <v>176</v>
      </c>
      <c r="C77" s="105">
        <v>60</v>
      </c>
      <c r="D77" s="105">
        <v>64</v>
      </c>
      <c r="E77" s="106">
        <v>949178</v>
      </c>
      <c r="F77" s="106">
        <v>960177</v>
      </c>
      <c r="G77" s="106">
        <v>970684</v>
      </c>
      <c r="H77" s="106">
        <v>981339</v>
      </c>
      <c r="I77" s="106">
        <v>993141</v>
      </c>
      <c r="J77" s="106">
        <v>1006668</v>
      </c>
      <c r="K77" s="106">
        <v>1020291</v>
      </c>
      <c r="L77" s="195">
        <v>1008064.5</v>
      </c>
      <c r="M77" s="195">
        <v>1016803.5</v>
      </c>
      <c r="N77" s="195">
        <v>1028586</v>
      </c>
      <c r="O77" s="195">
        <v>1040565</v>
      </c>
      <c r="P77" s="195">
        <v>1052702</v>
      </c>
      <c r="Q77" s="195">
        <v>1063761.5</v>
      </c>
      <c r="R77" s="195">
        <v>1074018.5</v>
      </c>
      <c r="S77" s="195">
        <v>1086755.5</v>
      </c>
      <c r="T77" s="195">
        <v>1104296.5</v>
      </c>
      <c r="U77" s="195">
        <v>1127572</v>
      </c>
      <c r="V77" s="195">
        <v>1156187</v>
      </c>
      <c r="W77" s="195">
        <v>1189808.5</v>
      </c>
      <c r="X77" s="195">
        <v>1227880</v>
      </c>
      <c r="Y77" s="195">
        <v>1267016.5</v>
      </c>
      <c r="Z77" s="195">
        <v>1305158</v>
      </c>
      <c r="AA77" s="195">
        <v>1342408</v>
      </c>
      <c r="AB77" s="195">
        <v>1377080</v>
      </c>
      <c r="AC77" s="195">
        <v>1406819</v>
      </c>
      <c r="AD77" s="195">
        <v>1431707.5</v>
      </c>
    </row>
    <row r="78" spans="1:30" x14ac:dyDescent="0.2">
      <c r="A78" s="77" t="s">
        <v>26</v>
      </c>
      <c r="B78" s="79" t="s">
        <v>176</v>
      </c>
      <c r="C78" s="105">
        <v>65</v>
      </c>
      <c r="D78" s="105">
        <v>69</v>
      </c>
      <c r="E78" s="106">
        <v>824015</v>
      </c>
      <c r="F78" s="106">
        <v>840210</v>
      </c>
      <c r="G78" s="106">
        <v>855829</v>
      </c>
      <c r="H78" s="106">
        <v>870831</v>
      </c>
      <c r="I78" s="106">
        <v>885281</v>
      </c>
      <c r="J78" s="106">
        <v>899258</v>
      </c>
      <c r="K78" s="106">
        <v>910029</v>
      </c>
      <c r="L78" s="195">
        <v>914728</v>
      </c>
      <c r="M78" s="195">
        <v>925483</v>
      </c>
      <c r="N78" s="195">
        <v>935257.5</v>
      </c>
      <c r="O78" s="195">
        <v>943886.5</v>
      </c>
      <c r="P78" s="195">
        <v>951588.5</v>
      </c>
      <c r="Q78" s="195">
        <v>959489.5</v>
      </c>
      <c r="R78" s="195">
        <v>969661.5</v>
      </c>
      <c r="S78" s="195">
        <v>981626.5</v>
      </c>
      <c r="T78" s="195">
        <v>993765.5</v>
      </c>
      <c r="U78" s="195">
        <v>1006046.5</v>
      </c>
      <c r="V78" s="195">
        <v>1017317.5</v>
      </c>
      <c r="W78" s="195">
        <v>1027853.0000000001</v>
      </c>
      <c r="X78" s="195">
        <v>1040785.0000000001</v>
      </c>
      <c r="Y78" s="195">
        <v>1058339.5</v>
      </c>
      <c r="Z78" s="195">
        <v>1081418.5</v>
      </c>
      <c r="AA78" s="195">
        <v>1109641.5</v>
      </c>
      <c r="AB78" s="195">
        <v>1142681</v>
      </c>
      <c r="AC78" s="195">
        <v>1180015</v>
      </c>
      <c r="AD78" s="195">
        <v>1218392.5</v>
      </c>
    </row>
    <row r="79" spans="1:30" x14ac:dyDescent="0.2">
      <c r="A79" s="77" t="s">
        <v>26</v>
      </c>
      <c r="B79" s="79" t="s">
        <v>176</v>
      </c>
      <c r="C79" s="105">
        <v>70</v>
      </c>
      <c r="D79" s="105">
        <v>74</v>
      </c>
      <c r="E79" s="106">
        <v>661678</v>
      </c>
      <c r="F79" s="106">
        <v>677976</v>
      </c>
      <c r="G79" s="106">
        <v>697051</v>
      </c>
      <c r="H79" s="106">
        <v>717726</v>
      </c>
      <c r="I79" s="106">
        <v>738464</v>
      </c>
      <c r="J79" s="106">
        <v>758347</v>
      </c>
      <c r="K79" s="106">
        <v>773272</v>
      </c>
      <c r="L79" s="195">
        <v>777324.5</v>
      </c>
      <c r="M79" s="195">
        <v>788097</v>
      </c>
      <c r="N79" s="195">
        <v>801688.5</v>
      </c>
      <c r="O79" s="195">
        <v>815236.5</v>
      </c>
      <c r="P79" s="195">
        <v>828030.5</v>
      </c>
      <c r="Q79" s="195">
        <v>841494.5</v>
      </c>
      <c r="R79" s="195">
        <v>853781.5</v>
      </c>
      <c r="S79" s="195">
        <v>863762</v>
      </c>
      <c r="T79" s="195">
        <v>872692</v>
      </c>
      <c r="U79" s="195">
        <v>880790</v>
      </c>
      <c r="V79" s="195">
        <v>889153</v>
      </c>
      <c r="W79" s="195">
        <v>899665.5</v>
      </c>
      <c r="X79" s="195">
        <v>911804.5</v>
      </c>
      <c r="Y79" s="195">
        <v>924071</v>
      </c>
      <c r="Z79" s="195">
        <v>936458</v>
      </c>
      <c r="AA79" s="195">
        <v>947942.5</v>
      </c>
      <c r="AB79" s="195">
        <v>958791.5</v>
      </c>
      <c r="AC79" s="195">
        <v>971915</v>
      </c>
      <c r="AD79" s="195">
        <v>989397.5</v>
      </c>
    </row>
    <row r="80" spans="1:30" x14ac:dyDescent="0.2">
      <c r="A80" s="77" t="s">
        <v>26</v>
      </c>
      <c r="B80" s="79" t="s">
        <v>176</v>
      </c>
      <c r="C80" s="105">
        <v>75</v>
      </c>
      <c r="D80" s="105">
        <v>79</v>
      </c>
      <c r="E80" s="106">
        <v>516326</v>
      </c>
      <c r="F80" s="106">
        <v>522900</v>
      </c>
      <c r="G80" s="106">
        <v>532338</v>
      </c>
      <c r="H80" s="106">
        <v>544633</v>
      </c>
      <c r="I80" s="106">
        <v>559795</v>
      </c>
      <c r="J80" s="106">
        <v>577676</v>
      </c>
      <c r="K80" s="106">
        <v>591869</v>
      </c>
      <c r="L80" s="195">
        <v>610931.5</v>
      </c>
      <c r="M80" s="195">
        <v>625588</v>
      </c>
      <c r="N80" s="195">
        <v>639710</v>
      </c>
      <c r="O80" s="195">
        <v>652479.5</v>
      </c>
      <c r="P80" s="195">
        <v>665107</v>
      </c>
      <c r="Q80" s="195">
        <v>677168.5</v>
      </c>
      <c r="R80" s="195">
        <v>689264.5</v>
      </c>
      <c r="S80" s="195">
        <v>702375.5</v>
      </c>
      <c r="T80" s="195">
        <v>715460</v>
      </c>
      <c r="U80" s="195">
        <v>727931</v>
      </c>
      <c r="V80" s="195">
        <v>741042.5</v>
      </c>
      <c r="W80" s="195">
        <v>753127</v>
      </c>
      <c r="X80" s="195">
        <v>763154</v>
      </c>
      <c r="Y80" s="195">
        <v>772257.5</v>
      </c>
      <c r="Z80" s="195">
        <v>780665.5</v>
      </c>
      <c r="AA80" s="195">
        <v>789415</v>
      </c>
      <c r="AB80" s="195">
        <v>800120.5</v>
      </c>
      <c r="AC80" s="195">
        <v>812233.5</v>
      </c>
      <c r="AD80" s="195">
        <v>824437.5</v>
      </c>
    </row>
    <row r="81" spans="1:30" x14ac:dyDescent="0.2">
      <c r="A81" s="77" t="s">
        <v>26</v>
      </c>
      <c r="B81" s="79" t="s">
        <v>176</v>
      </c>
      <c r="C81" s="105">
        <v>80</v>
      </c>
      <c r="D81" s="105">
        <v>84</v>
      </c>
      <c r="E81" s="106">
        <v>385157</v>
      </c>
      <c r="F81" s="106">
        <v>386185</v>
      </c>
      <c r="G81" s="106">
        <v>387827</v>
      </c>
      <c r="H81" s="106">
        <v>391210</v>
      </c>
      <c r="I81" s="106">
        <v>397297</v>
      </c>
      <c r="J81" s="106">
        <v>406456</v>
      </c>
      <c r="K81" s="106">
        <v>412755</v>
      </c>
      <c r="L81" s="195">
        <v>424427</v>
      </c>
      <c r="M81" s="195">
        <v>434613</v>
      </c>
      <c r="N81" s="195">
        <v>447602</v>
      </c>
      <c r="O81" s="195">
        <v>461642</v>
      </c>
      <c r="P81" s="195">
        <v>476343</v>
      </c>
      <c r="Q81" s="195">
        <v>491275.5</v>
      </c>
      <c r="R81" s="195">
        <v>505595</v>
      </c>
      <c r="S81" s="195">
        <v>518073.99999999994</v>
      </c>
      <c r="T81" s="195">
        <v>529524</v>
      </c>
      <c r="U81" s="195">
        <v>540964</v>
      </c>
      <c r="V81" s="195">
        <v>552027</v>
      </c>
      <c r="W81" s="195">
        <v>563179</v>
      </c>
      <c r="X81" s="195">
        <v>575141</v>
      </c>
      <c r="Y81" s="195">
        <v>587086</v>
      </c>
      <c r="Z81" s="195">
        <v>598599</v>
      </c>
      <c r="AA81" s="195">
        <v>610711.5</v>
      </c>
      <c r="AB81" s="195">
        <v>621975</v>
      </c>
      <c r="AC81" s="195">
        <v>631506</v>
      </c>
      <c r="AD81" s="195">
        <v>640300.5</v>
      </c>
    </row>
    <row r="82" spans="1:30" x14ac:dyDescent="0.2">
      <c r="A82" s="77" t="s">
        <v>26</v>
      </c>
      <c r="B82" s="79" t="s">
        <v>176</v>
      </c>
      <c r="C82" s="105">
        <v>85</v>
      </c>
      <c r="D82" s="105">
        <v>89</v>
      </c>
      <c r="E82" s="106">
        <v>237144</v>
      </c>
      <c r="F82" s="106">
        <v>242148</v>
      </c>
      <c r="G82" s="106">
        <v>245083</v>
      </c>
      <c r="H82" s="106">
        <v>246575</v>
      </c>
      <c r="I82" s="106">
        <v>248361</v>
      </c>
      <c r="J82" s="106">
        <v>251280</v>
      </c>
      <c r="K82" s="106">
        <v>255211</v>
      </c>
      <c r="L82" s="195">
        <v>268347.5</v>
      </c>
      <c r="M82" s="195">
        <v>271441.5</v>
      </c>
      <c r="N82" s="195">
        <v>276891.5</v>
      </c>
      <c r="O82" s="195">
        <v>283225.5</v>
      </c>
      <c r="P82" s="195">
        <v>290503</v>
      </c>
      <c r="Q82" s="195">
        <v>298786.5</v>
      </c>
      <c r="R82" s="195">
        <v>308040</v>
      </c>
      <c r="S82" s="195">
        <v>318167</v>
      </c>
      <c r="T82" s="195">
        <v>329088.5</v>
      </c>
      <c r="U82" s="195">
        <v>340517</v>
      </c>
      <c r="V82" s="195">
        <v>352153</v>
      </c>
      <c r="W82" s="195">
        <v>363373</v>
      </c>
      <c r="X82" s="195">
        <v>373249</v>
      </c>
      <c r="Y82" s="195">
        <v>382455.5</v>
      </c>
      <c r="Z82" s="195">
        <v>391784.5</v>
      </c>
      <c r="AA82" s="195">
        <v>400933.5</v>
      </c>
      <c r="AB82" s="195">
        <v>410201</v>
      </c>
      <c r="AC82" s="195">
        <v>420036.5</v>
      </c>
      <c r="AD82" s="195">
        <v>429885.5</v>
      </c>
    </row>
    <row r="83" spans="1:30" x14ac:dyDescent="0.2">
      <c r="A83" s="77" t="s">
        <v>26</v>
      </c>
      <c r="B83" s="79" t="s">
        <v>176</v>
      </c>
      <c r="C83" s="105">
        <v>90</v>
      </c>
      <c r="D83" s="105">
        <v>94</v>
      </c>
      <c r="E83" s="106">
        <v>93986</v>
      </c>
      <c r="F83" s="106">
        <v>103193</v>
      </c>
      <c r="G83" s="106">
        <v>108754</v>
      </c>
      <c r="H83" s="106">
        <v>112216</v>
      </c>
      <c r="I83" s="106">
        <v>113660</v>
      </c>
      <c r="J83" s="106">
        <v>114056</v>
      </c>
      <c r="K83" s="106">
        <v>121331</v>
      </c>
      <c r="L83" s="195">
        <v>144516.5</v>
      </c>
      <c r="M83" s="195">
        <v>144771.5</v>
      </c>
      <c r="N83" s="195">
        <v>145840</v>
      </c>
      <c r="O83" s="195">
        <v>147447</v>
      </c>
      <c r="P83" s="195">
        <v>149580</v>
      </c>
      <c r="Q83" s="195">
        <v>152220.5</v>
      </c>
      <c r="R83" s="195">
        <v>155369</v>
      </c>
      <c r="S83" s="195">
        <v>159049.5</v>
      </c>
      <c r="T83" s="195">
        <v>163275</v>
      </c>
      <c r="U83" s="195">
        <v>168078.5</v>
      </c>
      <c r="V83" s="195">
        <v>173503</v>
      </c>
      <c r="W83" s="195">
        <v>179528</v>
      </c>
      <c r="X83" s="195">
        <v>186087</v>
      </c>
      <c r="Y83" s="195">
        <v>193148.5</v>
      </c>
      <c r="Z83" s="195">
        <v>200542</v>
      </c>
      <c r="AA83" s="195">
        <v>208085.5</v>
      </c>
      <c r="AB83" s="195">
        <v>215389</v>
      </c>
      <c r="AC83" s="195">
        <v>221873.5</v>
      </c>
      <c r="AD83" s="195">
        <v>228042</v>
      </c>
    </row>
    <row r="84" spans="1:30" x14ac:dyDescent="0.2">
      <c r="A84" s="77" t="s">
        <v>26</v>
      </c>
      <c r="B84" s="79" t="s">
        <v>176</v>
      </c>
      <c r="C84" s="105">
        <v>95</v>
      </c>
      <c r="D84" s="105">
        <v>99</v>
      </c>
      <c r="E84" s="106">
        <v>21238</v>
      </c>
      <c r="F84" s="106">
        <v>23764</v>
      </c>
      <c r="G84" s="106">
        <v>27613</v>
      </c>
      <c r="H84" s="106">
        <v>30618</v>
      </c>
      <c r="I84" s="106">
        <v>31211</v>
      </c>
      <c r="J84" s="106">
        <v>28420</v>
      </c>
      <c r="K84" s="106">
        <v>31504</v>
      </c>
      <c r="L84" s="195">
        <v>52143</v>
      </c>
      <c r="M84" s="195">
        <v>53795.5</v>
      </c>
      <c r="N84" s="195">
        <v>55120.5</v>
      </c>
      <c r="O84" s="195">
        <v>56146</v>
      </c>
      <c r="P84" s="195">
        <v>56915.5</v>
      </c>
      <c r="Q84" s="195">
        <v>57491.5</v>
      </c>
      <c r="R84" s="195">
        <v>58022.5</v>
      </c>
      <c r="S84" s="195">
        <v>58687.5</v>
      </c>
      <c r="T84" s="195">
        <v>59590.5</v>
      </c>
      <c r="U84" s="195">
        <v>60716.5</v>
      </c>
      <c r="V84" s="195">
        <v>62057</v>
      </c>
      <c r="W84" s="195">
        <v>63613.5</v>
      </c>
      <c r="X84" s="195">
        <v>65397.000000000007</v>
      </c>
      <c r="Y84" s="195">
        <v>67429.5</v>
      </c>
      <c r="Z84" s="195">
        <v>69726</v>
      </c>
      <c r="AA84" s="195">
        <v>72298</v>
      </c>
      <c r="AB84" s="195">
        <v>75137.5</v>
      </c>
      <c r="AC84" s="195">
        <v>78217.5</v>
      </c>
      <c r="AD84" s="195">
        <v>81540</v>
      </c>
    </row>
    <row r="85" spans="1:30" x14ac:dyDescent="0.2">
      <c r="A85" s="77" t="s">
        <v>26</v>
      </c>
      <c r="B85" s="79" t="s">
        <v>176</v>
      </c>
      <c r="C85" s="105">
        <v>100</v>
      </c>
      <c r="D85" s="105">
        <v>104</v>
      </c>
      <c r="E85" s="106">
        <v>2409</v>
      </c>
      <c r="F85" s="106">
        <v>2595</v>
      </c>
      <c r="G85" s="106">
        <v>2787</v>
      </c>
      <c r="H85" s="106">
        <v>2987</v>
      </c>
      <c r="I85" s="106">
        <v>3198</v>
      </c>
      <c r="J85" s="106">
        <v>3423</v>
      </c>
      <c r="K85" s="106">
        <v>3664</v>
      </c>
      <c r="L85" s="195">
        <v>10250</v>
      </c>
      <c r="M85" s="195">
        <v>11471</v>
      </c>
      <c r="N85" s="195">
        <v>12594.5</v>
      </c>
      <c r="O85" s="195">
        <v>13541.5</v>
      </c>
      <c r="P85" s="195">
        <v>14367.5</v>
      </c>
      <c r="Q85" s="195">
        <v>15113.5</v>
      </c>
      <c r="R85" s="195">
        <v>15769.5</v>
      </c>
      <c r="S85" s="195">
        <v>16306.000000000002</v>
      </c>
      <c r="T85" s="195">
        <v>16728.5</v>
      </c>
      <c r="U85" s="195">
        <v>17072</v>
      </c>
      <c r="V85" s="195">
        <v>17365</v>
      </c>
      <c r="W85" s="195">
        <v>17642</v>
      </c>
      <c r="X85" s="195">
        <v>17940</v>
      </c>
      <c r="Y85" s="195">
        <v>18287.5</v>
      </c>
      <c r="Z85" s="195">
        <v>18686</v>
      </c>
      <c r="AA85" s="195">
        <v>19135.5</v>
      </c>
      <c r="AB85" s="195">
        <v>19647</v>
      </c>
      <c r="AC85" s="195">
        <v>20230</v>
      </c>
      <c r="AD85" s="195">
        <v>20898.5</v>
      </c>
    </row>
    <row r="86" spans="1:30" x14ac:dyDescent="0.2">
      <c r="A86" s="77" t="s">
        <v>40</v>
      </c>
      <c r="B86" s="79" t="s">
        <v>175</v>
      </c>
      <c r="C86" s="105">
        <v>0</v>
      </c>
      <c r="D86" s="105">
        <v>4</v>
      </c>
      <c r="E86" s="105">
        <v>2874</v>
      </c>
      <c r="F86" s="105">
        <v>2780</v>
      </c>
      <c r="G86" s="105">
        <v>2806</v>
      </c>
      <c r="H86" s="105">
        <v>2912</v>
      </c>
      <c r="I86" s="105">
        <v>3029</v>
      </c>
      <c r="J86" s="105">
        <v>3107</v>
      </c>
      <c r="K86" s="105">
        <v>3256</v>
      </c>
      <c r="L86" s="195">
        <v>2354.5</v>
      </c>
      <c r="M86" s="195">
        <v>2199</v>
      </c>
      <c r="N86" s="195">
        <v>2064</v>
      </c>
      <c r="O86" s="195">
        <v>1977</v>
      </c>
      <c r="P86" s="195">
        <v>1953</v>
      </c>
      <c r="Q86" s="195">
        <v>1955.5</v>
      </c>
      <c r="R86" s="195">
        <v>1959</v>
      </c>
      <c r="S86" s="195">
        <v>1962</v>
      </c>
      <c r="T86" s="195">
        <v>1966</v>
      </c>
      <c r="U86" s="195">
        <v>1972.5</v>
      </c>
      <c r="V86" s="195">
        <v>1980.5</v>
      </c>
      <c r="W86" s="195">
        <v>1992</v>
      </c>
      <c r="X86" s="195">
        <v>2007.4999999999998</v>
      </c>
      <c r="Y86" s="195">
        <v>2024</v>
      </c>
      <c r="Z86" s="195">
        <v>2041</v>
      </c>
      <c r="AA86" s="195">
        <v>2058.5</v>
      </c>
      <c r="AB86" s="195">
        <v>2072.5</v>
      </c>
      <c r="AC86" s="195">
        <v>2080</v>
      </c>
      <c r="AD86" s="195">
        <v>2083.5</v>
      </c>
    </row>
    <row r="87" spans="1:30" x14ac:dyDescent="0.2">
      <c r="A87" s="77" t="s">
        <v>40</v>
      </c>
      <c r="B87" s="79" t="s">
        <v>175</v>
      </c>
      <c r="C87" s="105">
        <v>5</v>
      </c>
      <c r="D87" s="105">
        <v>9</v>
      </c>
      <c r="E87" s="105">
        <v>3423</v>
      </c>
      <c r="F87" s="105">
        <v>3354</v>
      </c>
      <c r="G87" s="105">
        <v>3250</v>
      </c>
      <c r="H87" s="105">
        <v>3121</v>
      </c>
      <c r="I87" s="105">
        <v>2989</v>
      </c>
      <c r="J87" s="105">
        <v>2890</v>
      </c>
      <c r="K87" s="105">
        <v>2844</v>
      </c>
      <c r="L87" s="195">
        <v>3046.5</v>
      </c>
      <c r="M87" s="195">
        <v>2962.5</v>
      </c>
      <c r="N87" s="195">
        <v>2873</v>
      </c>
      <c r="O87" s="195">
        <v>2748.5</v>
      </c>
      <c r="P87" s="195">
        <v>2579.5</v>
      </c>
      <c r="Q87" s="195">
        <v>2404.5</v>
      </c>
      <c r="R87" s="195">
        <v>2247.5</v>
      </c>
      <c r="S87" s="195">
        <v>2111</v>
      </c>
      <c r="T87" s="195">
        <v>2022.5</v>
      </c>
      <c r="U87" s="195">
        <v>1996</v>
      </c>
      <c r="V87" s="195">
        <v>1996</v>
      </c>
      <c r="W87" s="195">
        <v>1998</v>
      </c>
      <c r="X87" s="195">
        <v>2000</v>
      </c>
      <c r="Y87" s="195">
        <v>2003</v>
      </c>
      <c r="Z87" s="195">
        <v>2008</v>
      </c>
      <c r="AA87" s="195">
        <v>2014.5</v>
      </c>
      <c r="AB87" s="195">
        <v>2023.0000000000002</v>
      </c>
      <c r="AC87" s="195">
        <v>2036</v>
      </c>
      <c r="AD87" s="195">
        <v>2052</v>
      </c>
    </row>
    <row r="88" spans="1:30" x14ac:dyDescent="0.2">
      <c r="A88" s="77" t="s">
        <v>40</v>
      </c>
      <c r="B88" s="79" t="s">
        <v>175</v>
      </c>
      <c r="C88" s="105">
        <v>10</v>
      </c>
      <c r="D88" s="105">
        <v>14</v>
      </c>
      <c r="E88" s="105">
        <v>3643</v>
      </c>
      <c r="F88" s="105">
        <v>3617</v>
      </c>
      <c r="G88" s="105">
        <v>3590</v>
      </c>
      <c r="H88" s="105">
        <v>3559</v>
      </c>
      <c r="I88" s="105">
        <v>3517</v>
      </c>
      <c r="J88" s="105">
        <v>3447</v>
      </c>
      <c r="K88" s="105">
        <v>3343</v>
      </c>
      <c r="L88" s="195">
        <v>3419.5</v>
      </c>
      <c r="M88" s="195">
        <v>3358</v>
      </c>
      <c r="N88" s="195">
        <v>3293.5</v>
      </c>
      <c r="O88" s="195">
        <v>3225.5</v>
      </c>
      <c r="P88" s="195">
        <v>3152</v>
      </c>
      <c r="Q88" s="195">
        <v>3071</v>
      </c>
      <c r="R88" s="195">
        <v>2986</v>
      </c>
      <c r="S88" s="195">
        <v>2895.5</v>
      </c>
      <c r="T88" s="195">
        <v>2770.5</v>
      </c>
      <c r="U88" s="195">
        <v>2601.5</v>
      </c>
      <c r="V88" s="195">
        <v>2426</v>
      </c>
      <c r="W88" s="195">
        <v>2267.5</v>
      </c>
      <c r="X88" s="195">
        <v>2130.5</v>
      </c>
      <c r="Y88" s="195">
        <v>2041.5</v>
      </c>
      <c r="Z88" s="195">
        <v>2013</v>
      </c>
      <c r="AA88" s="195">
        <v>2012</v>
      </c>
      <c r="AB88" s="195">
        <v>2013.9999999999998</v>
      </c>
      <c r="AC88" s="195">
        <v>2016</v>
      </c>
      <c r="AD88" s="195">
        <v>2018.5</v>
      </c>
    </row>
    <row r="89" spans="1:30" x14ac:dyDescent="0.2">
      <c r="A89" s="77" t="s">
        <v>40</v>
      </c>
      <c r="B89" s="79" t="s">
        <v>175</v>
      </c>
      <c r="C89" s="105">
        <v>15</v>
      </c>
      <c r="D89" s="105">
        <v>19</v>
      </c>
      <c r="E89" s="105">
        <v>3811</v>
      </c>
      <c r="F89" s="105">
        <v>3786</v>
      </c>
      <c r="G89" s="105">
        <v>3753</v>
      </c>
      <c r="H89" s="105">
        <v>3716</v>
      </c>
      <c r="I89" s="105">
        <v>3683</v>
      </c>
      <c r="J89" s="105">
        <v>3651</v>
      </c>
      <c r="K89" s="105">
        <v>3616</v>
      </c>
      <c r="L89" s="195">
        <v>3628</v>
      </c>
      <c r="M89" s="195">
        <v>3586.5</v>
      </c>
      <c r="N89" s="195">
        <v>3528</v>
      </c>
      <c r="O89" s="195">
        <v>3466.5</v>
      </c>
      <c r="P89" s="195">
        <v>3407.5</v>
      </c>
      <c r="Q89" s="195">
        <v>3348.5</v>
      </c>
      <c r="R89" s="195">
        <v>3289.5</v>
      </c>
      <c r="S89" s="195">
        <v>3227.5</v>
      </c>
      <c r="T89" s="195">
        <v>3161.5</v>
      </c>
      <c r="U89" s="195">
        <v>3091.5</v>
      </c>
      <c r="V89" s="195">
        <v>3014.5</v>
      </c>
      <c r="W89" s="195">
        <v>2931</v>
      </c>
      <c r="X89" s="195">
        <v>2842.5</v>
      </c>
      <c r="Y89" s="195">
        <v>2720.5</v>
      </c>
      <c r="Z89" s="195">
        <v>2553.5</v>
      </c>
      <c r="AA89" s="195">
        <v>2380</v>
      </c>
      <c r="AB89" s="195">
        <v>2224.5</v>
      </c>
      <c r="AC89" s="195">
        <v>2089</v>
      </c>
      <c r="AD89" s="195">
        <v>2001</v>
      </c>
    </row>
    <row r="90" spans="1:30" x14ac:dyDescent="0.2">
      <c r="A90" s="77" t="s">
        <v>40</v>
      </c>
      <c r="B90" s="79" t="s">
        <v>175</v>
      </c>
      <c r="C90" s="105">
        <v>20</v>
      </c>
      <c r="D90" s="105">
        <v>24</v>
      </c>
      <c r="E90" s="105">
        <v>3776</v>
      </c>
      <c r="F90" s="105">
        <v>3888</v>
      </c>
      <c r="G90" s="105">
        <v>3918</v>
      </c>
      <c r="H90" s="105">
        <v>3888</v>
      </c>
      <c r="I90" s="105">
        <v>3842</v>
      </c>
      <c r="J90" s="105">
        <v>3806</v>
      </c>
      <c r="K90" s="105">
        <v>3771</v>
      </c>
      <c r="L90" s="195">
        <v>3175.5</v>
      </c>
      <c r="M90" s="195">
        <v>3287</v>
      </c>
      <c r="N90" s="195">
        <v>3387.5</v>
      </c>
      <c r="O90" s="195">
        <v>3458.5</v>
      </c>
      <c r="P90" s="195">
        <v>3486</v>
      </c>
      <c r="Q90" s="195">
        <v>3477</v>
      </c>
      <c r="R90" s="195">
        <v>3441.5</v>
      </c>
      <c r="S90" s="195">
        <v>3388.5</v>
      </c>
      <c r="T90" s="195">
        <v>3334</v>
      </c>
      <c r="U90" s="195">
        <v>3280.5</v>
      </c>
      <c r="V90" s="195">
        <v>3226.5</v>
      </c>
      <c r="W90" s="195">
        <v>3172</v>
      </c>
      <c r="X90" s="195">
        <v>3114.5</v>
      </c>
      <c r="Y90" s="195">
        <v>3053.5</v>
      </c>
      <c r="Z90" s="195">
        <v>2988</v>
      </c>
      <c r="AA90" s="195">
        <v>2915.5</v>
      </c>
      <c r="AB90" s="195">
        <v>2837</v>
      </c>
      <c r="AC90" s="195">
        <v>2753</v>
      </c>
      <c r="AD90" s="195">
        <v>2634</v>
      </c>
    </row>
    <row r="91" spans="1:30" x14ac:dyDescent="0.2">
      <c r="A91" s="77" t="s">
        <v>40</v>
      </c>
      <c r="B91" s="79" t="s">
        <v>175</v>
      </c>
      <c r="C91" s="105">
        <v>25</v>
      </c>
      <c r="D91" s="105">
        <v>29</v>
      </c>
      <c r="E91" s="105">
        <v>2697</v>
      </c>
      <c r="F91" s="105">
        <v>2881</v>
      </c>
      <c r="G91" s="105">
        <v>3129</v>
      </c>
      <c r="H91" s="105">
        <v>3400</v>
      </c>
      <c r="I91" s="105">
        <v>3637</v>
      </c>
      <c r="J91" s="105">
        <v>3802</v>
      </c>
      <c r="K91" s="105">
        <v>3899</v>
      </c>
      <c r="L91" s="195">
        <v>2940.5</v>
      </c>
      <c r="M91" s="195">
        <v>2908.5</v>
      </c>
      <c r="N91" s="195">
        <v>2904.5</v>
      </c>
      <c r="O91" s="195">
        <v>2937.5</v>
      </c>
      <c r="P91" s="195">
        <v>3016</v>
      </c>
      <c r="Q91" s="195">
        <v>3124.5</v>
      </c>
      <c r="R91" s="195">
        <v>3237.5</v>
      </c>
      <c r="S91" s="195">
        <v>3339</v>
      </c>
      <c r="T91" s="195">
        <v>3412</v>
      </c>
      <c r="U91" s="195">
        <v>3441</v>
      </c>
      <c r="V91" s="195">
        <v>3432.5</v>
      </c>
      <c r="W91" s="195">
        <v>3399</v>
      </c>
      <c r="X91" s="195">
        <v>3348</v>
      </c>
      <c r="Y91" s="195">
        <v>3293.5</v>
      </c>
      <c r="Z91" s="195">
        <v>3241.5</v>
      </c>
      <c r="AA91" s="195">
        <v>3190.5</v>
      </c>
      <c r="AB91" s="195">
        <v>3137.5</v>
      </c>
      <c r="AC91" s="195">
        <v>3082</v>
      </c>
      <c r="AD91" s="195">
        <v>3022.5</v>
      </c>
    </row>
    <row r="92" spans="1:30" x14ac:dyDescent="0.2">
      <c r="A92" s="77" t="s">
        <v>40</v>
      </c>
      <c r="B92" s="79" t="s">
        <v>175</v>
      </c>
      <c r="C92" s="105">
        <v>30</v>
      </c>
      <c r="D92" s="105">
        <v>34</v>
      </c>
      <c r="E92" s="105">
        <v>2661</v>
      </c>
      <c r="F92" s="105">
        <v>2630</v>
      </c>
      <c r="G92" s="105">
        <v>2598</v>
      </c>
      <c r="H92" s="105">
        <v>2587</v>
      </c>
      <c r="I92" s="105">
        <v>2628</v>
      </c>
      <c r="J92" s="105">
        <v>2742</v>
      </c>
      <c r="K92" s="105">
        <v>2911</v>
      </c>
      <c r="L92" s="195">
        <v>3215</v>
      </c>
      <c r="M92" s="195">
        <v>3197.5</v>
      </c>
      <c r="N92" s="195">
        <v>3166</v>
      </c>
      <c r="O92" s="195">
        <v>3120</v>
      </c>
      <c r="P92" s="195">
        <v>3065</v>
      </c>
      <c r="Q92" s="195">
        <v>3012.5</v>
      </c>
      <c r="R92" s="195">
        <v>2977</v>
      </c>
      <c r="S92" s="195">
        <v>2970</v>
      </c>
      <c r="T92" s="195">
        <v>2999.5</v>
      </c>
      <c r="U92" s="195">
        <v>3074.5</v>
      </c>
      <c r="V92" s="195">
        <v>3179</v>
      </c>
      <c r="W92" s="195">
        <v>3288.5</v>
      </c>
      <c r="X92" s="195">
        <v>3387.5</v>
      </c>
      <c r="Y92" s="195">
        <v>3457</v>
      </c>
      <c r="Z92" s="195">
        <v>3483</v>
      </c>
      <c r="AA92" s="195">
        <v>3473</v>
      </c>
      <c r="AB92" s="195">
        <v>3437</v>
      </c>
      <c r="AC92" s="195">
        <v>3384</v>
      </c>
      <c r="AD92" s="195">
        <v>3329</v>
      </c>
    </row>
    <row r="93" spans="1:30" x14ac:dyDescent="0.2">
      <c r="A93" s="77" t="s">
        <v>40</v>
      </c>
      <c r="B93" s="79" t="s">
        <v>175</v>
      </c>
      <c r="C93" s="105">
        <v>35</v>
      </c>
      <c r="D93" s="105">
        <v>39</v>
      </c>
      <c r="E93" s="105">
        <v>3003</v>
      </c>
      <c r="F93" s="105">
        <v>2929</v>
      </c>
      <c r="G93" s="105">
        <v>2857</v>
      </c>
      <c r="H93" s="105">
        <v>2794</v>
      </c>
      <c r="I93" s="105">
        <v>2738</v>
      </c>
      <c r="J93" s="105">
        <v>2695</v>
      </c>
      <c r="K93" s="105">
        <v>2654</v>
      </c>
      <c r="L93" s="195">
        <v>3218</v>
      </c>
      <c r="M93" s="195">
        <v>3253.5</v>
      </c>
      <c r="N93" s="195">
        <v>3282.5</v>
      </c>
      <c r="O93" s="195">
        <v>3300</v>
      </c>
      <c r="P93" s="195">
        <v>3300.5</v>
      </c>
      <c r="Q93" s="195">
        <v>3289</v>
      </c>
      <c r="R93" s="195">
        <v>3267.5</v>
      </c>
      <c r="S93" s="195">
        <v>3232.5</v>
      </c>
      <c r="T93" s="195">
        <v>3184</v>
      </c>
      <c r="U93" s="195">
        <v>3126</v>
      </c>
      <c r="V93" s="195">
        <v>3071</v>
      </c>
      <c r="W93" s="195">
        <v>3033</v>
      </c>
      <c r="X93" s="195">
        <v>3022.5</v>
      </c>
      <c r="Y93" s="195">
        <v>3049</v>
      </c>
      <c r="Z93" s="195">
        <v>3121</v>
      </c>
      <c r="AA93" s="195">
        <v>3222.5</v>
      </c>
      <c r="AB93" s="195">
        <v>3329</v>
      </c>
      <c r="AC93" s="195">
        <v>3425</v>
      </c>
      <c r="AD93" s="195">
        <v>3492.5</v>
      </c>
    </row>
    <row r="94" spans="1:30" x14ac:dyDescent="0.2">
      <c r="A94" s="77" t="s">
        <v>40</v>
      </c>
      <c r="B94" s="79" t="s">
        <v>175</v>
      </c>
      <c r="C94" s="105">
        <v>40</v>
      </c>
      <c r="D94" s="105">
        <v>44</v>
      </c>
      <c r="E94" s="105">
        <v>3488</v>
      </c>
      <c r="F94" s="105">
        <v>3411</v>
      </c>
      <c r="G94" s="105">
        <v>3317</v>
      </c>
      <c r="H94" s="105">
        <v>3215</v>
      </c>
      <c r="I94" s="105">
        <v>3117</v>
      </c>
      <c r="J94" s="105">
        <v>3028</v>
      </c>
      <c r="K94" s="105">
        <v>2942</v>
      </c>
      <c r="L94" s="195">
        <v>3154.5</v>
      </c>
      <c r="M94" s="195">
        <v>3144.5</v>
      </c>
      <c r="N94" s="195">
        <v>3151.5</v>
      </c>
      <c r="O94" s="195">
        <v>3170.5</v>
      </c>
      <c r="P94" s="195">
        <v>3203</v>
      </c>
      <c r="Q94" s="195">
        <v>3241</v>
      </c>
      <c r="R94" s="195">
        <v>3274</v>
      </c>
      <c r="S94" s="195">
        <v>3301</v>
      </c>
      <c r="T94" s="195">
        <v>3317</v>
      </c>
      <c r="U94" s="195">
        <v>3315.5</v>
      </c>
      <c r="V94" s="195">
        <v>3302</v>
      </c>
      <c r="W94" s="195">
        <v>3280</v>
      </c>
      <c r="X94" s="195">
        <v>3245.5</v>
      </c>
      <c r="Y94" s="195">
        <v>3196</v>
      </c>
      <c r="Z94" s="195">
        <v>3136</v>
      </c>
      <c r="AA94" s="195">
        <v>3079.5</v>
      </c>
      <c r="AB94" s="195">
        <v>3041.5</v>
      </c>
      <c r="AC94" s="195">
        <v>3031</v>
      </c>
      <c r="AD94" s="195">
        <v>3057</v>
      </c>
    </row>
    <row r="95" spans="1:30" x14ac:dyDescent="0.2">
      <c r="A95" s="77" t="s">
        <v>40</v>
      </c>
      <c r="B95" s="79" t="s">
        <v>175</v>
      </c>
      <c r="C95" s="105">
        <v>45</v>
      </c>
      <c r="D95" s="105">
        <v>49</v>
      </c>
      <c r="E95" s="105">
        <v>3806</v>
      </c>
      <c r="F95" s="105">
        <v>3716</v>
      </c>
      <c r="G95" s="105">
        <v>3651</v>
      </c>
      <c r="H95" s="105">
        <v>3598</v>
      </c>
      <c r="I95" s="105">
        <v>3545</v>
      </c>
      <c r="J95" s="105">
        <v>3477</v>
      </c>
      <c r="K95" s="105">
        <v>3388</v>
      </c>
      <c r="L95" s="195">
        <v>3345</v>
      </c>
      <c r="M95" s="195">
        <v>3283</v>
      </c>
      <c r="N95" s="195">
        <v>3227.5</v>
      </c>
      <c r="O95" s="195">
        <v>3182.5</v>
      </c>
      <c r="P95" s="195">
        <v>3151.5</v>
      </c>
      <c r="Q95" s="195">
        <v>3130</v>
      </c>
      <c r="R95" s="195">
        <v>3121</v>
      </c>
      <c r="S95" s="195">
        <v>3129</v>
      </c>
      <c r="T95" s="195">
        <v>3147</v>
      </c>
      <c r="U95" s="195">
        <v>3178.5</v>
      </c>
      <c r="V95" s="195">
        <v>3216</v>
      </c>
      <c r="W95" s="195">
        <v>3247</v>
      </c>
      <c r="X95" s="195">
        <v>3274</v>
      </c>
      <c r="Y95" s="195">
        <v>3291</v>
      </c>
      <c r="Z95" s="195">
        <v>3289.5</v>
      </c>
      <c r="AA95" s="195">
        <v>3277</v>
      </c>
      <c r="AB95" s="195">
        <v>3255.5</v>
      </c>
      <c r="AC95" s="195">
        <v>3220.5</v>
      </c>
      <c r="AD95" s="195">
        <v>3172</v>
      </c>
    </row>
    <row r="96" spans="1:30" x14ac:dyDescent="0.2">
      <c r="A96" s="77" t="s">
        <v>40</v>
      </c>
      <c r="B96" s="79" t="s">
        <v>175</v>
      </c>
      <c r="C96" s="105">
        <v>50</v>
      </c>
      <c r="D96" s="105">
        <v>54</v>
      </c>
      <c r="E96" s="105">
        <v>4316</v>
      </c>
      <c r="F96" s="105">
        <v>4270</v>
      </c>
      <c r="G96" s="105">
        <v>4153</v>
      </c>
      <c r="H96" s="105">
        <v>4000</v>
      </c>
      <c r="I96" s="105">
        <v>3851</v>
      </c>
      <c r="J96" s="105">
        <v>3739</v>
      </c>
      <c r="K96" s="105">
        <v>3642</v>
      </c>
      <c r="L96" s="195">
        <v>3659</v>
      </c>
      <c r="M96" s="195">
        <v>3577.5</v>
      </c>
      <c r="N96" s="195">
        <v>3500</v>
      </c>
      <c r="O96" s="195">
        <v>3427.5</v>
      </c>
      <c r="P96" s="195">
        <v>3359</v>
      </c>
      <c r="Q96" s="195">
        <v>3293.5</v>
      </c>
      <c r="R96" s="195">
        <v>3234</v>
      </c>
      <c r="S96" s="195">
        <v>3180</v>
      </c>
      <c r="T96" s="195">
        <v>3135.5</v>
      </c>
      <c r="U96" s="195">
        <v>3105.5</v>
      </c>
      <c r="V96" s="195">
        <v>3085.5</v>
      </c>
      <c r="W96" s="195">
        <v>3077.5</v>
      </c>
      <c r="X96" s="195">
        <v>3086</v>
      </c>
      <c r="Y96" s="195">
        <v>3103.5</v>
      </c>
      <c r="Z96" s="195">
        <v>3134</v>
      </c>
      <c r="AA96" s="195">
        <v>3171</v>
      </c>
      <c r="AB96" s="195">
        <v>3203.5</v>
      </c>
      <c r="AC96" s="195">
        <v>3230.5</v>
      </c>
      <c r="AD96" s="195">
        <v>3246.5</v>
      </c>
    </row>
    <row r="97" spans="1:30" x14ac:dyDescent="0.2">
      <c r="A97" s="77" t="s">
        <v>40</v>
      </c>
      <c r="B97" s="79" t="s">
        <v>175</v>
      </c>
      <c r="C97" s="105">
        <v>55</v>
      </c>
      <c r="D97" s="105">
        <v>59</v>
      </c>
      <c r="E97" s="105">
        <v>3725</v>
      </c>
      <c r="F97" s="105">
        <v>3849</v>
      </c>
      <c r="G97" s="105">
        <v>3974</v>
      </c>
      <c r="H97" s="105">
        <v>4083.9999999999995</v>
      </c>
      <c r="I97" s="105">
        <v>4153</v>
      </c>
      <c r="J97" s="105">
        <v>4166</v>
      </c>
      <c r="K97" s="105">
        <v>4108</v>
      </c>
      <c r="L97" s="195">
        <v>4017.5</v>
      </c>
      <c r="M97" s="195">
        <v>3927.5</v>
      </c>
      <c r="N97" s="195">
        <v>3827.5</v>
      </c>
      <c r="O97" s="195">
        <v>3726.5</v>
      </c>
      <c r="P97" s="195">
        <v>3631.5</v>
      </c>
      <c r="Q97" s="195">
        <v>3547</v>
      </c>
      <c r="R97" s="195">
        <v>3471</v>
      </c>
      <c r="S97" s="195">
        <v>3397</v>
      </c>
      <c r="T97" s="195">
        <v>3327.5</v>
      </c>
      <c r="U97" s="195">
        <v>3262</v>
      </c>
      <c r="V97" s="195">
        <v>3201.5</v>
      </c>
      <c r="W97" s="195">
        <v>3145</v>
      </c>
      <c r="X97" s="195">
        <v>3092.5</v>
      </c>
      <c r="Y97" s="195">
        <v>3051</v>
      </c>
      <c r="Z97" s="195">
        <v>3023</v>
      </c>
      <c r="AA97" s="195">
        <v>3005</v>
      </c>
      <c r="AB97" s="195">
        <v>2998</v>
      </c>
      <c r="AC97" s="195">
        <v>3007</v>
      </c>
      <c r="AD97" s="195">
        <v>3026.5</v>
      </c>
    </row>
    <row r="98" spans="1:30" x14ac:dyDescent="0.2">
      <c r="A98" s="77" t="s">
        <v>40</v>
      </c>
      <c r="B98" s="79" t="s">
        <v>175</v>
      </c>
      <c r="C98" s="105">
        <v>60</v>
      </c>
      <c r="D98" s="105">
        <v>64</v>
      </c>
      <c r="E98" s="105">
        <v>2965</v>
      </c>
      <c r="F98" s="105">
        <v>3069</v>
      </c>
      <c r="G98" s="105">
        <v>3173</v>
      </c>
      <c r="H98" s="105">
        <v>3277</v>
      </c>
      <c r="I98" s="105">
        <v>3388</v>
      </c>
      <c r="J98" s="105">
        <v>3510</v>
      </c>
      <c r="K98" s="105">
        <v>3614</v>
      </c>
      <c r="L98" s="195">
        <v>3718.5</v>
      </c>
      <c r="M98" s="195">
        <v>3803</v>
      </c>
      <c r="N98" s="195">
        <v>3868</v>
      </c>
      <c r="O98" s="195">
        <v>3896.5</v>
      </c>
      <c r="P98" s="195">
        <v>3881</v>
      </c>
      <c r="Q98" s="195">
        <v>3826</v>
      </c>
      <c r="R98" s="195">
        <v>3744.5</v>
      </c>
      <c r="S98" s="195">
        <v>3652.5</v>
      </c>
      <c r="T98" s="195">
        <v>3558.5</v>
      </c>
      <c r="U98" s="195">
        <v>3469</v>
      </c>
      <c r="V98" s="195">
        <v>3390.5</v>
      </c>
      <c r="W98" s="195">
        <v>3320</v>
      </c>
      <c r="X98" s="195">
        <v>3251.5</v>
      </c>
      <c r="Y98" s="195">
        <v>3188</v>
      </c>
      <c r="Z98" s="195">
        <v>3128.5</v>
      </c>
      <c r="AA98" s="195">
        <v>3071</v>
      </c>
      <c r="AB98" s="195">
        <v>3019</v>
      </c>
      <c r="AC98" s="195">
        <v>2972</v>
      </c>
      <c r="AD98" s="195">
        <v>2934</v>
      </c>
    </row>
    <row r="99" spans="1:30" x14ac:dyDescent="0.2">
      <c r="A99" s="77" t="s">
        <v>40</v>
      </c>
      <c r="B99" s="79" t="s">
        <v>175</v>
      </c>
      <c r="C99" s="105">
        <v>65</v>
      </c>
      <c r="D99" s="105">
        <v>69</v>
      </c>
      <c r="E99" s="105">
        <v>2241</v>
      </c>
      <c r="F99" s="105">
        <v>2330</v>
      </c>
      <c r="G99" s="105">
        <v>2411</v>
      </c>
      <c r="H99" s="105">
        <v>2493</v>
      </c>
      <c r="I99" s="105">
        <v>2584</v>
      </c>
      <c r="J99" s="105">
        <v>2685</v>
      </c>
      <c r="K99" s="105">
        <v>2772</v>
      </c>
      <c r="L99" s="195">
        <v>3050</v>
      </c>
      <c r="M99" s="195">
        <v>3110</v>
      </c>
      <c r="N99" s="195">
        <v>3181</v>
      </c>
      <c r="O99" s="195">
        <v>3264.5</v>
      </c>
      <c r="P99" s="195">
        <v>3357.5</v>
      </c>
      <c r="Q99" s="195">
        <v>3453.5</v>
      </c>
      <c r="R99" s="195">
        <v>3538.5</v>
      </c>
      <c r="S99" s="195">
        <v>3599.5</v>
      </c>
      <c r="T99" s="195">
        <v>3628.5</v>
      </c>
      <c r="U99" s="195">
        <v>3616.5</v>
      </c>
      <c r="V99" s="195">
        <v>3567.5</v>
      </c>
      <c r="W99" s="195">
        <v>3495</v>
      </c>
      <c r="X99" s="195">
        <v>3412</v>
      </c>
      <c r="Y99" s="195">
        <v>3327.5</v>
      </c>
      <c r="Z99" s="195">
        <v>3247.5</v>
      </c>
      <c r="AA99" s="195">
        <v>3177.5</v>
      </c>
      <c r="AB99" s="195">
        <v>3115.5</v>
      </c>
      <c r="AC99" s="195">
        <v>3055</v>
      </c>
      <c r="AD99" s="195">
        <v>2997</v>
      </c>
    </row>
    <row r="100" spans="1:30" x14ac:dyDescent="0.2">
      <c r="A100" s="77" t="s">
        <v>40</v>
      </c>
      <c r="B100" s="79" t="s">
        <v>175</v>
      </c>
      <c r="C100" s="105">
        <v>70</v>
      </c>
      <c r="D100" s="105">
        <v>74</v>
      </c>
      <c r="E100" s="105">
        <v>1469</v>
      </c>
      <c r="F100" s="105">
        <v>1538</v>
      </c>
      <c r="G100" s="105">
        <v>1620</v>
      </c>
      <c r="H100" s="105">
        <v>1711</v>
      </c>
      <c r="I100" s="105">
        <v>1803</v>
      </c>
      <c r="J100" s="105">
        <v>1896</v>
      </c>
      <c r="K100" s="105">
        <v>1964</v>
      </c>
      <c r="L100" s="195">
        <v>2184.5</v>
      </c>
      <c r="M100" s="195">
        <v>2305</v>
      </c>
      <c r="N100" s="195">
        <v>2422.5</v>
      </c>
      <c r="O100" s="195">
        <v>2521</v>
      </c>
      <c r="P100" s="195">
        <v>2600</v>
      </c>
      <c r="Q100" s="195">
        <v>2667.5</v>
      </c>
      <c r="R100" s="195">
        <v>2731.5</v>
      </c>
      <c r="S100" s="195">
        <v>2799</v>
      </c>
      <c r="T100" s="195">
        <v>2876.5</v>
      </c>
      <c r="U100" s="195">
        <v>2962.5</v>
      </c>
      <c r="V100" s="195">
        <v>3050.5</v>
      </c>
      <c r="W100" s="195">
        <v>3129.5</v>
      </c>
      <c r="X100" s="195">
        <v>3188</v>
      </c>
      <c r="Y100" s="195">
        <v>3218</v>
      </c>
      <c r="Z100" s="195">
        <v>3211.5</v>
      </c>
      <c r="AA100" s="195">
        <v>3172</v>
      </c>
      <c r="AB100" s="195">
        <v>3112.5</v>
      </c>
      <c r="AC100" s="195">
        <v>3044.5</v>
      </c>
      <c r="AD100" s="195">
        <v>2975</v>
      </c>
    </row>
    <row r="101" spans="1:30" x14ac:dyDescent="0.2">
      <c r="A101" s="77" t="s">
        <v>40</v>
      </c>
      <c r="B101" s="79" t="s">
        <v>175</v>
      </c>
      <c r="C101" s="105">
        <v>75</v>
      </c>
      <c r="D101" s="105">
        <v>79</v>
      </c>
      <c r="E101" s="105">
        <v>951</v>
      </c>
      <c r="F101" s="105">
        <v>975</v>
      </c>
      <c r="G101" s="105">
        <v>996</v>
      </c>
      <c r="H101" s="105">
        <v>1020.9999999999999</v>
      </c>
      <c r="I101" s="105">
        <v>1055</v>
      </c>
      <c r="J101" s="105">
        <v>1107</v>
      </c>
      <c r="K101" s="105">
        <v>1161</v>
      </c>
      <c r="L101" s="195">
        <v>1226</v>
      </c>
      <c r="M101" s="195">
        <v>1295</v>
      </c>
      <c r="N101" s="195">
        <v>1385</v>
      </c>
      <c r="O101" s="195">
        <v>1486</v>
      </c>
      <c r="P101" s="195">
        <v>1596</v>
      </c>
      <c r="Q101" s="195">
        <v>1707</v>
      </c>
      <c r="R101" s="195">
        <v>1813.5</v>
      </c>
      <c r="S101" s="195">
        <v>1911</v>
      </c>
      <c r="T101" s="195">
        <v>1993.5</v>
      </c>
      <c r="U101" s="195">
        <v>2061.5</v>
      </c>
      <c r="V101" s="195">
        <v>2121.5</v>
      </c>
      <c r="W101" s="195">
        <v>2179</v>
      </c>
      <c r="X101" s="195">
        <v>2240</v>
      </c>
      <c r="Y101" s="195">
        <v>2309.5</v>
      </c>
      <c r="Z101" s="195">
        <v>2386.5</v>
      </c>
      <c r="AA101" s="195">
        <v>2465.5</v>
      </c>
      <c r="AB101" s="195">
        <v>2536.5</v>
      </c>
      <c r="AC101" s="195">
        <v>2591.5</v>
      </c>
      <c r="AD101" s="195">
        <v>2622</v>
      </c>
    </row>
    <row r="102" spans="1:30" x14ac:dyDescent="0.2">
      <c r="A102" s="77" t="s">
        <v>40</v>
      </c>
      <c r="B102" s="79" t="s">
        <v>175</v>
      </c>
      <c r="C102" s="105">
        <v>80</v>
      </c>
      <c r="D102" s="105">
        <v>84</v>
      </c>
      <c r="E102" s="105">
        <v>509</v>
      </c>
      <c r="F102" s="105">
        <v>532</v>
      </c>
      <c r="G102" s="105">
        <v>552</v>
      </c>
      <c r="H102" s="105">
        <v>570</v>
      </c>
      <c r="I102" s="105">
        <v>584</v>
      </c>
      <c r="J102" s="105">
        <v>600</v>
      </c>
      <c r="K102" s="105">
        <v>619</v>
      </c>
      <c r="L102" s="195">
        <v>589.5</v>
      </c>
      <c r="M102" s="195">
        <v>611.5</v>
      </c>
      <c r="N102" s="195">
        <v>644.5</v>
      </c>
      <c r="O102" s="195">
        <v>680.5</v>
      </c>
      <c r="P102" s="195">
        <v>721</v>
      </c>
      <c r="Q102" s="195">
        <v>768</v>
      </c>
      <c r="R102" s="195">
        <v>822</v>
      </c>
      <c r="S102" s="195">
        <v>885</v>
      </c>
      <c r="T102" s="195">
        <v>955.5</v>
      </c>
      <c r="U102" s="195">
        <v>1032</v>
      </c>
      <c r="V102" s="195">
        <v>1110</v>
      </c>
      <c r="W102" s="195">
        <v>1184.5</v>
      </c>
      <c r="X102" s="195">
        <v>1253.5</v>
      </c>
      <c r="Y102" s="195">
        <v>1313.5</v>
      </c>
      <c r="Z102" s="195">
        <v>1365</v>
      </c>
      <c r="AA102" s="195">
        <v>1412.5</v>
      </c>
      <c r="AB102" s="195">
        <v>1459</v>
      </c>
      <c r="AC102" s="195">
        <v>1508.5</v>
      </c>
      <c r="AD102" s="195">
        <v>1565.5</v>
      </c>
    </row>
    <row r="103" spans="1:30" x14ac:dyDescent="0.2">
      <c r="A103" s="77" t="s">
        <v>40</v>
      </c>
      <c r="B103" s="79" t="s">
        <v>175</v>
      </c>
      <c r="C103" s="105">
        <v>85</v>
      </c>
      <c r="D103" s="105">
        <v>89</v>
      </c>
      <c r="E103" s="105">
        <v>187</v>
      </c>
      <c r="F103" s="105">
        <v>205</v>
      </c>
      <c r="G103" s="105">
        <v>220</v>
      </c>
      <c r="H103" s="105">
        <v>227</v>
      </c>
      <c r="I103" s="105">
        <v>233</v>
      </c>
      <c r="J103" s="105">
        <v>235</v>
      </c>
      <c r="K103" s="105">
        <v>254</v>
      </c>
      <c r="L103" s="195">
        <v>192.5</v>
      </c>
      <c r="M103" s="195">
        <v>201</v>
      </c>
      <c r="N103" s="195">
        <v>216</v>
      </c>
      <c r="O103" s="195">
        <v>230</v>
      </c>
      <c r="P103" s="195">
        <v>242.5</v>
      </c>
      <c r="Q103" s="195">
        <v>256.5</v>
      </c>
      <c r="R103" s="195">
        <v>271.5</v>
      </c>
      <c r="S103" s="195">
        <v>288.5</v>
      </c>
      <c r="T103" s="195">
        <v>308.5</v>
      </c>
      <c r="U103" s="195">
        <v>330</v>
      </c>
      <c r="V103" s="195">
        <v>354</v>
      </c>
      <c r="W103" s="195">
        <v>382</v>
      </c>
      <c r="X103" s="195">
        <v>415.5</v>
      </c>
      <c r="Y103" s="195">
        <v>453</v>
      </c>
      <c r="Z103" s="195">
        <v>493.5</v>
      </c>
      <c r="AA103" s="195">
        <v>535</v>
      </c>
      <c r="AB103" s="195">
        <v>576</v>
      </c>
      <c r="AC103" s="195">
        <v>615</v>
      </c>
      <c r="AD103" s="195">
        <v>648.5</v>
      </c>
    </row>
    <row r="104" spans="1:30" x14ac:dyDescent="0.2">
      <c r="A104" s="77" t="s">
        <v>40</v>
      </c>
      <c r="B104" s="79" t="s">
        <v>175</v>
      </c>
      <c r="C104" s="105">
        <v>90</v>
      </c>
      <c r="D104" s="105">
        <v>94</v>
      </c>
      <c r="E104" s="105">
        <v>46</v>
      </c>
      <c r="F104" s="105">
        <v>54</v>
      </c>
      <c r="G104" s="105">
        <v>57</v>
      </c>
      <c r="H104" s="105">
        <v>60</v>
      </c>
      <c r="I104" s="105">
        <v>57</v>
      </c>
      <c r="J104" s="105">
        <v>53</v>
      </c>
      <c r="K104" s="105">
        <v>63</v>
      </c>
      <c r="L104" s="195">
        <v>36.5</v>
      </c>
      <c r="M104" s="195">
        <v>39</v>
      </c>
      <c r="N104" s="195">
        <v>41</v>
      </c>
      <c r="O104" s="195">
        <v>42.5</v>
      </c>
      <c r="P104" s="195">
        <v>46</v>
      </c>
      <c r="Q104" s="195">
        <v>50.5</v>
      </c>
      <c r="R104" s="195">
        <v>54</v>
      </c>
      <c r="S104" s="195">
        <v>58.5</v>
      </c>
      <c r="T104" s="195">
        <v>63</v>
      </c>
      <c r="U104" s="195">
        <v>67.5</v>
      </c>
      <c r="V104" s="195">
        <v>72</v>
      </c>
      <c r="W104" s="195">
        <v>77</v>
      </c>
      <c r="X104" s="195">
        <v>83</v>
      </c>
      <c r="Y104" s="195">
        <v>90</v>
      </c>
      <c r="Z104" s="195">
        <v>98</v>
      </c>
      <c r="AA104" s="195">
        <v>106.5</v>
      </c>
      <c r="AB104" s="195">
        <v>116.5</v>
      </c>
      <c r="AC104" s="195">
        <v>128.5</v>
      </c>
      <c r="AD104" s="195">
        <v>142</v>
      </c>
    </row>
    <row r="105" spans="1:30" x14ac:dyDescent="0.2">
      <c r="A105" s="77" t="s">
        <v>40</v>
      </c>
      <c r="B105" s="79" t="s">
        <v>175</v>
      </c>
      <c r="C105" s="105">
        <v>95</v>
      </c>
      <c r="D105" s="105">
        <v>99</v>
      </c>
      <c r="E105" s="105">
        <v>6</v>
      </c>
      <c r="F105" s="105">
        <v>7</v>
      </c>
      <c r="G105" s="105">
        <v>8</v>
      </c>
      <c r="H105" s="105">
        <v>11</v>
      </c>
      <c r="I105" s="105">
        <v>10</v>
      </c>
      <c r="J105" s="105">
        <v>6</v>
      </c>
      <c r="K105" s="105">
        <v>7</v>
      </c>
      <c r="L105" s="195">
        <v>2</v>
      </c>
      <c r="M105" s="195">
        <v>2.5</v>
      </c>
      <c r="N105" s="195">
        <v>3</v>
      </c>
      <c r="O105" s="195">
        <v>3.5</v>
      </c>
      <c r="P105" s="195">
        <v>4</v>
      </c>
      <c r="Q105" s="195">
        <v>4</v>
      </c>
      <c r="R105" s="195">
        <v>4.5</v>
      </c>
      <c r="S105" s="195">
        <v>5</v>
      </c>
      <c r="T105" s="195">
        <v>6</v>
      </c>
      <c r="U105" s="195">
        <v>7</v>
      </c>
      <c r="V105" s="195">
        <v>7</v>
      </c>
      <c r="W105" s="195">
        <v>7.5</v>
      </c>
      <c r="X105" s="195">
        <v>8</v>
      </c>
      <c r="Y105" s="195">
        <v>9</v>
      </c>
      <c r="Z105" s="195">
        <v>10.5</v>
      </c>
      <c r="AA105" s="195">
        <v>11.5</v>
      </c>
      <c r="AB105" s="195">
        <v>12.5</v>
      </c>
      <c r="AC105" s="195">
        <v>13.5</v>
      </c>
      <c r="AD105" s="195">
        <v>14.5</v>
      </c>
    </row>
    <row r="106" spans="1:30" x14ac:dyDescent="0.2">
      <c r="A106" s="77" t="s">
        <v>40</v>
      </c>
      <c r="B106" s="79" t="s">
        <v>175</v>
      </c>
      <c r="C106" s="105">
        <v>100</v>
      </c>
      <c r="D106" s="105">
        <v>104</v>
      </c>
      <c r="E106" s="105">
        <v>0</v>
      </c>
      <c r="F106" s="105">
        <v>0</v>
      </c>
      <c r="G106" s="105">
        <v>0</v>
      </c>
      <c r="H106" s="105">
        <v>0</v>
      </c>
      <c r="I106" s="105">
        <v>0</v>
      </c>
      <c r="J106" s="105">
        <v>0</v>
      </c>
      <c r="K106" s="105">
        <v>0</v>
      </c>
      <c r="L106" s="195">
        <v>0</v>
      </c>
      <c r="M106" s="195">
        <v>0</v>
      </c>
      <c r="N106" s="195">
        <v>0</v>
      </c>
      <c r="O106" s="195">
        <v>0</v>
      </c>
      <c r="P106" s="195">
        <v>0</v>
      </c>
      <c r="Q106" s="195">
        <v>0</v>
      </c>
      <c r="R106" s="195">
        <v>0</v>
      </c>
      <c r="S106" s="195">
        <v>0</v>
      </c>
      <c r="T106" s="195">
        <v>0</v>
      </c>
      <c r="U106" s="195">
        <v>0</v>
      </c>
      <c r="V106" s="195">
        <v>0</v>
      </c>
      <c r="W106" s="195">
        <v>0</v>
      </c>
      <c r="X106" s="195">
        <v>0</v>
      </c>
      <c r="Y106" s="195">
        <v>0</v>
      </c>
      <c r="Z106" s="195">
        <v>0</v>
      </c>
      <c r="AA106" s="195">
        <v>0</v>
      </c>
      <c r="AB106" s="195">
        <v>0</v>
      </c>
      <c r="AC106" s="195">
        <v>0</v>
      </c>
      <c r="AD106" s="195">
        <v>0</v>
      </c>
    </row>
    <row r="107" spans="1:30" x14ac:dyDescent="0.2">
      <c r="A107" s="77" t="s">
        <v>40</v>
      </c>
      <c r="B107" s="79" t="s">
        <v>176</v>
      </c>
      <c r="C107" s="105">
        <v>0</v>
      </c>
      <c r="D107" s="105">
        <v>4</v>
      </c>
      <c r="E107" s="105">
        <v>2753</v>
      </c>
      <c r="F107" s="105">
        <v>2660</v>
      </c>
      <c r="G107" s="105">
        <v>2682</v>
      </c>
      <c r="H107" s="105">
        <v>2785</v>
      </c>
      <c r="I107" s="105">
        <v>2898</v>
      </c>
      <c r="J107" s="105">
        <v>2973</v>
      </c>
      <c r="K107" s="105">
        <v>3118</v>
      </c>
      <c r="L107" s="195">
        <v>2248.5</v>
      </c>
      <c r="M107" s="195">
        <v>2105</v>
      </c>
      <c r="N107" s="195">
        <v>1983</v>
      </c>
      <c r="O107" s="195">
        <v>1904</v>
      </c>
      <c r="P107" s="195">
        <v>1880.5</v>
      </c>
      <c r="Q107" s="195">
        <v>1881.5</v>
      </c>
      <c r="R107" s="195">
        <v>1885</v>
      </c>
      <c r="S107" s="195">
        <v>1889</v>
      </c>
      <c r="T107" s="195">
        <v>1893</v>
      </c>
      <c r="U107" s="195">
        <v>1898.5</v>
      </c>
      <c r="V107" s="195">
        <v>1906.5</v>
      </c>
      <c r="W107" s="195">
        <v>1917</v>
      </c>
      <c r="X107" s="195">
        <v>1931.5</v>
      </c>
      <c r="Y107" s="195">
        <v>1947</v>
      </c>
      <c r="Z107" s="195">
        <v>1963</v>
      </c>
      <c r="AA107" s="195">
        <v>1980.5</v>
      </c>
      <c r="AB107" s="195">
        <v>1993</v>
      </c>
      <c r="AC107" s="195">
        <v>1999.5</v>
      </c>
      <c r="AD107" s="195">
        <v>2003</v>
      </c>
    </row>
    <row r="108" spans="1:30" x14ac:dyDescent="0.2">
      <c r="A108" s="77" t="s">
        <v>40</v>
      </c>
      <c r="B108" s="79" t="s">
        <v>176</v>
      </c>
      <c r="C108" s="105">
        <v>5</v>
      </c>
      <c r="D108" s="105">
        <v>9</v>
      </c>
      <c r="E108" s="105">
        <v>3299</v>
      </c>
      <c r="F108" s="105">
        <v>3238</v>
      </c>
      <c r="G108" s="105">
        <v>3140</v>
      </c>
      <c r="H108" s="105">
        <v>3015</v>
      </c>
      <c r="I108" s="105">
        <v>2885</v>
      </c>
      <c r="J108" s="105">
        <v>2787</v>
      </c>
      <c r="K108" s="105">
        <v>2742</v>
      </c>
      <c r="L108" s="195">
        <v>2927</v>
      </c>
      <c r="M108" s="195">
        <v>2838.5</v>
      </c>
      <c r="N108" s="195">
        <v>2744.5</v>
      </c>
      <c r="O108" s="195">
        <v>2623</v>
      </c>
      <c r="P108" s="195">
        <v>2463.5</v>
      </c>
      <c r="Q108" s="195">
        <v>2299</v>
      </c>
      <c r="R108" s="195">
        <v>2154</v>
      </c>
      <c r="S108" s="195">
        <v>2029.5</v>
      </c>
      <c r="T108" s="195">
        <v>1948</v>
      </c>
      <c r="U108" s="195">
        <v>1923</v>
      </c>
      <c r="V108" s="195">
        <v>1923</v>
      </c>
      <c r="W108" s="195">
        <v>1924.5</v>
      </c>
      <c r="X108" s="195">
        <v>1925.5</v>
      </c>
      <c r="Y108" s="195">
        <v>1928.5</v>
      </c>
      <c r="Z108" s="195">
        <v>1933.5</v>
      </c>
      <c r="AA108" s="195">
        <v>1939.5</v>
      </c>
      <c r="AB108" s="195">
        <v>1948</v>
      </c>
      <c r="AC108" s="195">
        <v>1960.5</v>
      </c>
      <c r="AD108" s="195">
        <v>1975</v>
      </c>
    </row>
    <row r="109" spans="1:30" x14ac:dyDescent="0.2">
      <c r="A109" s="77" t="s">
        <v>40</v>
      </c>
      <c r="B109" s="79" t="s">
        <v>176</v>
      </c>
      <c r="C109" s="105">
        <v>10</v>
      </c>
      <c r="D109" s="105">
        <v>14</v>
      </c>
      <c r="E109" s="105">
        <v>3523</v>
      </c>
      <c r="F109" s="105">
        <v>3497</v>
      </c>
      <c r="G109" s="105">
        <v>3474</v>
      </c>
      <c r="H109" s="105">
        <v>3452</v>
      </c>
      <c r="I109" s="105">
        <v>3418</v>
      </c>
      <c r="J109" s="105">
        <v>3353</v>
      </c>
      <c r="K109" s="105">
        <v>3256</v>
      </c>
      <c r="L109" s="195">
        <v>3291.5</v>
      </c>
      <c r="M109" s="195">
        <v>3235</v>
      </c>
      <c r="N109" s="195">
        <v>3172</v>
      </c>
      <c r="O109" s="195">
        <v>3104</v>
      </c>
      <c r="P109" s="195">
        <v>3030</v>
      </c>
      <c r="Q109" s="195">
        <v>2947</v>
      </c>
      <c r="R109" s="195">
        <v>2858</v>
      </c>
      <c r="S109" s="195">
        <v>2763</v>
      </c>
      <c r="T109" s="195">
        <v>2641.5</v>
      </c>
      <c r="U109" s="195">
        <v>2482</v>
      </c>
      <c r="V109" s="195">
        <v>2317</v>
      </c>
      <c r="W109" s="195">
        <v>2170.5</v>
      </c>
      <c r="X109" s="195">
        <v>2045</v>
      </c>
      <c r="Y109" s="195">
        <v>1963.5</v>
      </c>
      <c r="Z109" s="195">
        <v>1938</v>
      </c>
      <c r="AA109" s="195">
        <v>1936.5</v>
      </c>
      <c r="AB109" s="195">
        <v>1936.5</v>
      </c>
      <c r="AC109" s="195">
        <v>1938</v>
      </c>
      <c r="AD109" s="195">
        <v>1940.5</v>
      </c>
    </row>
    <row r="110" spans="1:30" x14ac:dyDescent="0.2">
      <c r="A110" s="77" t="s">
        <v>40</v>
      </c>
      <c r="B110" s="79" t="s">
        <v>176</v>
      </c>
      <c r="C110" s="105">
        <v>15</v>
      </c>
      <c r="D110" s="105">
        <v>19</v>
      </c>
      <c r="E110" s="105">
        <v>3739</v>
      </c>
      <c r="F110" s="105">
        <v>3725</v>
      </c>
      <c r="G110" s="105">
        <v>3691</v>
      </c>
      <c r="H110" s="105">
        <v>3643</v>
      </c>
      <c r="I110" s="105">
        <v>3596</v>
      </c>
      <c r="J110" s="105">
        <v>3559</v>
      </c>
      <c r="K110" s="105">
        <v>3523</v>
      </c>
      <c r="L110" s="195">
        <v>3448</v>
      </c>
      <c r="M110" s="195">
        <v>3417</v>
      </c>
      <c r="N110" s="195">
        <v>3367.5</v>
      </c>
      <c r="O110" s="195">
        <v>3311.5</v>
      </c>
      <c r="P110" s="195">
        <v>3257.5</v>
      </c>
      <c r="Q110" s="195">
        <v>3206</v>
      </c>
      <c r="R110" s="195">
        <v>3152</v>
      </c>
      <c r="S110" s="195">
        <v>3092.5</v>
      </c>
      <c r="T110" s="195">
        <v>3028.5</v>
      </c>
      <c r="U110" s="195">
        <v>2958</v>
      </c>
      <c r="V110" s="195">
        <v>2878.5</v>
      </c>
      <c r="W110" s="195">
        <v>2792</v>
      </c>
      <c r="X110" s="195">
        <v>2699.5</v>
      </c>
      <c r="Y110" s="195">
        <v>2580</v>
      </c>
      <c r="Z110" s="195">
        <v>2423.5</v>
      </c>
      <c r="AA110" s="195">
        <v>2261</v>
      </c>
      <c r="AB110" s="195">
        <v>2116.5</v>
      </c>
      <c r="AC110" s="195">
        <v>1994.5</v>
      </c>
      <c r="AD110" s="195">
        <v>1915.5</v>
      </c>
    </row>
    <row r="111" spans="1:30" x14ac:dyDescent="0.2">
      <c r="A111" s="77" t="s">
        <v>40</v>
      </c>
      <c r="B111" s="79" t="s">
        <v>176</v>
      </c>
      <c r="C111" s="105">
        <v>20</v>
      </c>
      <c r="D111" s="105">
        <v>24</v>
      </c>
      <c r="E111" s="105">
        <v>3551</v>
      </c>
      <c r="F111" s="105">
        <v>3691</v>
      </c>
      <c r="G111" s="105">
        <v>3761</v>
      </c>
      <c r="H111" s="105">
        <v>3778</v>
      </c>
      <c r="I111" s="105">
        <v>3769</v>
      </c>
      <c r="J111" s="105">
        <v>3759</v>
      </c>
      <c r="K111" s="105">
        <v>3738</v>
      </c>
      <c r="L111" s="195">
        <v>2903.5</v>
      </c>
      <c r="M111" s="195">
        <v>3037.5</v>
      </c>
      <c r="N111" s="195">
        <v>3170</v>
      </c>
      <c r="O111" s="195">
        <v>3267.5</v>
      </c>
      <c r="P111" s="195">
        <v>3313.5</v>
      </c>
      <c r="Q111" s="195">
        <v>3320</v>
      </c>
      <c r="R111" s="195">
        <v>3295.5</v>
      </c>
      <c r="S111" s="195">
        <v>3251</v>
      </c>
      <c r="T111" s="195">
        <v>3200</v>
      </c>
      <c r="U111" s="195">
        <v>3150.5</v>
      </c>
      <c r="V111" s="195">
        <v>3103</v>
      </c>
      <c r="W111" s="195">
        <v>3053.5</v>
      </c>
      <c r="X111" s="195">
        <v>2998.5</v>
      </c>
      <c r="Y111" s="195">
        <v>2939</v>
      </c>
      <c r="Z111" s="195">
        <v>2872</v>
      </c>
      <c r="AA111" s="195">
        <v>2795</v>
      </c>
      <c r="AB111" s="195">
        <v>2712.5</v>
      </c>
      <c r="AC111" s="195">
        <v>2624.5</v>
      </c>
      <c r="AD111" s="195">
        <v>2508.5</v>
      </c>
    </row>
    <row r="112" spans="1:30" x14ac:dyDescent="0.2">
      <c r="A112" s="77" t="s">
        <v>40</v>
      </c>
      <c r="B112" s="79" t="s">
        <v>176</v>
      </c>
      <c r="C112" s="105">
        <v>25</v>
      </c>
      <c r="D112" s="105">
        <v>29</v>
      </c>
      <c r="E112" s="105">
        <v>2588</v>
      </c>
      <c r="F112" s="105">
        <v>2721</v>
      </c>
      <c r="G112" s="105">
        <v>2938</v>
      </c>
      <c r="H112" s="105">
        <v>3197</v>
      </c>
      <c r="I112" s="105">
        <v>3435</v>
      </c>
      <c r="J112" s="105">
        <v>3613</v>
      </c>
      <c r="K112" s="105">
        <v>3735</v>
      </c>
      <c r="L112" s="195">
        <v>2937</v>
      </c>
      <c r="M112" s="195">
        <v>2841</v>
      </c>
      <c r="N112" s="195">
        <v>2774</v>
      </c>
      <c r="O112" s="195">
        <v>2763.5</v>
      </c>
      <c r="P112" s="195">
        <v>2821</v>
      </c>
      <c r="Q112" s="195">
        <v>2928.5</v>
      </c>
      <c r="R112" s="195">
        <v>3060</v>
      </c>
      <c r="S112" s="195">
        <v>3190.5</v>
      </c>
      <c r="T112" s="195">
        <v>3287</v>
      </c>
      <c r="U112" s="195">
        <v>3333</v>
      </c>
      <c r="V112" s="195">
        <v>3338.5</v>
      </c>
      <c r="W112" s="195">
        <v>3313</v>
      </c>
      <c r="X112" s="195">
        <v>3268</v>
      </c>
      <c r="Y112" s="195">
        <v>3215</v>
      </c>
      <c r="Z112" s="195">
        <v>3165</v>
      </c>
      <c r="AA112" s="195">
        <v>3117</v>
      </c>
      <c r="AB112" s="195">
        <v>3067</v>
      </c>
      <c r="AC112" s="195">
        <v>3012</v>
      </c>
      <c r="AD112" s="195">
        <v>2951</v>
      </c>
    </row>
    <row r="113" spans="1:30" x14ac:dyDescent="0.2">
      <c r="A113" s="77" t="s">
        <v>40</v>
      </c>
      <c r="B113" s="79" t="s">
        <v>176</v>
      </c>
      <c r="C113" s="105">
        <v>30</v>
      </c>
      <c r="D113" s="105">
        <v>34</v>
      </c>
      <c r="E113" s="105">
        <v>3047</v>
      </c>
      <c r="F113" s="105">
        <v>2932</v>
      </c>
      <c r="G113" s="105">
        <v>2801</v>
      </c>
      <c r="H113" s="105">
        <v>2688</v>
      </c>
      <c r="I113" s="105">
        <v>2641</v>
      </c>
      <c r="J113" s="105">
        <v>2682</v>
      </c>
      <c r="K113" s="105">
        <v>2799</v>
      </c>
      <c r="L113" s="195">
        <v>3445</v>
      </c>
      <c r="M113" s="195">
        <v>3419</v>
      </c>
      <c r="N113" s="195">
        <v>3372</v>
      </c>
      <c r="O113" s="195">
        <v>3295.5</v>
      </c>
      <c r="P113" s="195">
        <v>3192</v>
      </c>
      <c r="Q113" s="195">
        <v>3077</v>
      </c>
      <c r="R113" s="195">
        <v>2974.5</v>
      </c>
      <c r="S113" s="195">
        <v>2901.5</v>
      </c>
      <c r="T113" s="195">
        <v>2885</v>
      </c>
      <c r="U113" s="195">
        <v>2938</v>
      </c>
      <c r="V113" s="195">
        <v>3040</v>
      </c>
      <c r="W113" s="195">
        <v>3165.5</v>
      </c>
      <c r="X113" s="195">
        <v>3291</v>
      </c>
      <c r="Y113" s="195">
        <v>3383.5</v>
      </c>
      <c r="Z113" s="195">
        <v>3425.5</v>
      </c>
      <c r="AA113" s="195">
        <v>3426</v>
      </c>
      <c r="AB113" s="195">
        <v>3396</v>
      </c>
      <c r="AC113" s="195">
        <v>3348</v>
      </c>
      <c r="AD113" s="195">
        <v>3292.5</v>
      </c>
    </row>
    <row r="114" spans="1:30" x14ac:dyDescent="0.2">
      <c r="A114" s="77" t="s">
        <v>40</v>
      </c>
      <c r="B114" s="79" t="s">
        <v>176</v>
      </c>
      <c r="C114" s="105">
        <v>35</v>
      </c>
      <c r="D114" s="105">
        <v>39</v>
      </c>
      <c r="E114" s="105">
        <v>3655</v>
      </c>
      <c r="F114" s="105">
        <v>3570</v>
      </c>
      <c r="G114" s="105">
        <v>3470</v>
      </c>
      <c r="H114" s="105">
        <v>3359</v>
      </c>
      <c r="I114" s="105">
        <v>3242</v>
      </c>
      <c r="J114" s="105">
        <v>3125</v>
      </c>
      <c r="K114" s="105">
        <v>2999</v>
      </c>
      <c r="L114" s="195">
        <v>3600</v>
      </c>
      <c r="M114" s="195">
        <v>3587</v>
      </c>
      <c r="N114" s="195">
        <v>3582</v>
      </c>
      <c r="O114" s="195">
        <v>3585.5</v>
      </c>
      <c r="P114" s="195">
        <v>3585</v>
      </c>
      <c r="Q114" s="195">
        <v>3570</v>
      </c>
      <c r="R114" s="195">
        <v>3538</v>
      </c>
      <c r="S114" s="195">
        <v>3486</v>
      </c>
      <c r="T114" s="195">
        <v>3405</v>
      </c>
      <c r="U114" s="195">
        <v>3296.5</v>
      </c>
      <c r="V114" s="195">
        <v>3177</v>
      </c>
      <c r="W114" s="195">
        <v>3070.5</v>
      </c>
      <c r="X114" s="195">
        <v>2994.5</v>
      </c>
      <c r="Y114" s="195">
        <v>2974.5</v>
      </c>
      <c r="Z114" s="195">
        <v>3022</v>
      </c>
      <c r="AA114" s="195">
        <v>3120</v>
      </c>
      <c r="AB114" s="195">
        <v>3242</v>
      </c>
      <c r="AC114" s="195">
        <v>3363</v>
      </c>
      <c r="AD114" s="195">
        <v>3452.5</v>
      </c>
    </row>
    <row r="115" spans="1:30" x14ac:dyDescent="0.2">
      <c r="A115" s="77" t="s">
        <v>40</v>
      </c>
      <c r="B115" s="79" t="s">
        <v>176</v>
      </c>
      <c r="C115" s="105">
        <v>40</v>
      </c>
      <c r="D115" s="105">
        <v>44</v>
      </c>
      <c r="E115" s="105">
        <v>4032</v>
      </c>
      <c r="F115" s="105">
        <v>3977</v>
      </c>
      <c r="G115" s="105">
        <v>3920</v>
      </c>
      <c r="H115" s="105">
        <v>3860</v>
      </c>
      <c r="I115" s="105">
        <v>3791</v>
      </c>
      <c r="J115" s="105">
        <v>3712</v>
      </c>
      <c r="K115" s="105">
        <v>3613</v>
      </c>
      <c r="L115" s="195">
        <v>3887.5</v>
      </c>
      <c r="M115" s="195">
        <v>3836</v>
      </c>
      <c r="N115" s="195">
        <v>3783</v>
      </c>
      <c r="O115" s="195">
        <v>3734</v>
      </c>
      <c r="P115" s="195">
        <v>3698.5</v>
      </c>
      <c r="Q115" s="195">
        <v>3676.5</v>
      </c>
      <c r="R115" s="195">
        <v>3659.5</v>
      </c>
      <c r="S115" s="195">
        <v>3650</v>
      </c>
      <c r="T115" s="195">
        <v>3651</v>
      </c>
      <c r="U115" s="195">
        <v>3648</v>
      </c>
      <c r="V115" s="195">
        <v>3630</v>
      </c>
      <c r="W115" s="195">
        <v>3595.5</v>
      </c>
      <c r="X115" s="195">
        <v>3540.5</v>
      </c>
      <c r="Y115" s="195">
        <v>3457</v>
      </c>
      <c r="Z115" s="195">
        <v>3346</v>
      </c>
      <c r="AA115" s="195">
        <v>3224</v>
      </c>
      <c r="AB115" s="195">
        <v>3115.5</v>
      </c>
      <c r="AC115" s="195">
        <v>3037.5</v>
      </c>
      <c r="AD115" s="195">
        <v>3015.5</v>
      </c>
    </row>
    <row r="116" spans="1:30" x14ac:dyDescent="0.2">
      <c r="A116" s="77" t="s">
        <v>40</v>
      </c>
      <c r="B116" s="79" t="s">
        <v>176</v>
      </c>
      <c r="C116" s="105">
        <v>45</v>
      </c>
      <c r="D116" s="105">
        <v>49</v>
      </c>
      <c r="E116" s="105">
        <v>4440</v>
      </c>
      <c r="F116" s="105">
        <v>4337</v>
      </c>
      <c r="G116" s="105">
        <v>4249</v>
      </c>
      <c r="H116" s="105">
        <v>4178</v>
      </c>
      <c r="I116" s="105">
        <v>4115</v>
      </c>
      <c r="J116" s="105">
        <v>4054.0000000000005</v>
      </c>
      <c r="K116" s="105">
        <v>3984</v>
      </c>
      <c r="L116" s="195">
        <v>4083</v>
      </c>
      <c r="M116" s="195">
        <v>4060.5</v>
      </c>
      <c r="N116" s="195">
        <v>4042.5000000000005</v>
      </c>
      <c r="O116" s="195">
        <v>4012.5</v>
      </c>
      <c r="P116" s="195">
        <v>3967.5</v>
      </c>
      <c r="Q116" s="195">
        <v>3915.5</v>
      </c>
      <c r="R116" s="195">
        <v>3862.5</v>
      </c>
      <c r="S116" s="195">
        <v>3808</v>
      </c>
      <c r="T116" s="195">
        <v>3757.5</v>
      </c>
      <c r="U116" s="195">
        <v>3721</v>
      </c>
      <c r="V116" s="195">
        <v>3698</v>
      </c>
      <c r="W116" s="195">
        <v>3680</v>
      </c>
      <c r="X116" s="195">
        <v>3669</v>
      </c>
      <c r="Y116" s="195">
        <v>3667.5</v>
      </c>
      <c r="Z116" s="195">
        <v>3663</v>
      </c>
      <c r="AA116" s="195">
        <v>3644</v>
      </c>
      <c r="AB116" s="195">
        <v>3609</v>
      </c>
      <c r="AC116" s="195">
        <v>3553.5</v>
      </c>
      <c r="AD116" s="195">
        <v>3468.5</v>
      </c>
    </row>
    <row r="117" spans="1:30" x14ac:dyDescent="0.2">
      <c r="A117" s="77" t="s">
        <v>40</v>
      </c>
      <c r="B117" s="79" t="s">
        <v>176</v>
      </c>
      <c r="C117" s="105">
        <v>50</v>
      </c>
      <c r="D117" s="105">
        <v>54</v>
      </c>
      <c r="E117" s="105">
        <v>4992</v>
      </c>
      <c r="F117" s="105">
        <v>4958</v>
      </c>
      <c r="G117" s="105">
        <v>4847</v>
      </c>
      <c r="H117" s="105">
        <v>4687</v>
      </c>
      <c r="I117" s="105">
        <v>4530</v>
      </c>
      <c r="J117" s="105">
        <v>4403</v>
      </c>
      <c r="K117" s="105">
        <v>4291</v>
      </c>
      <c r="L117" s="195">
        <v>4392.5</v>
      </c>
      <c r="M117" s="195">
        <v>4302</v>
      </c>
      <c r="N117" s="195">
        <v>4217</v>
      </c>
      <c r="O117" s="195">
        <v>4148.5</v>
      </c>
      <c r="P117" s="195">
        <v>4101</v>
      </c>
      <c r="Q117" s="195">
        <v>4070.0000000000005</v>
      </c>
      <c r="R117" s="195">
        <v>4047.5000000000005</v>
      </c>
      <c r="S117" s="195">
        <v>4029</v>
      </c>
      <c r="T117" s="195">
        <v>3999.5</v>
      </c>
      <c r="U117" s="195">
        <v>3954</v>
      </c>
      <c r="V117" s="195">
        <v>3902</v>
      </c>
      <c r="W117" s="195">
        <v>3849</v>
      </c>
      <c r="X117" s="195">
        <v>3794.5</v>
      </c>
      <c r="Y117" s="195">
        <v>3744</v>
      </c>
      <c r="Z117" s="195">
        <v>3706.5</v>
      </c>
      <c r="AA117" s="195">
        <v>3682.5</v>
      </c>
      <c r="AB117" s="195">
        <v>3665.5</v>
      </c>
      <c r="AC117" s="195">
        <v>3655.5</v>
      </c>
      <c r="AD117" s="195">
        <v>3653</v>
      </c>
    </row>
    <row r="118" spans="1:30" x14ac:dyDescent="0.2">
      <c r="A118" s="77" t="s">
        <v>40</v>
      </c>
      <c r="B118" s="79" t="s">
        <v>176</v>
      </c>
      <c r="C118" s="105">
        <v>55</v>
      </c>
      <c r="D118" s="105">
        <v>59</v>
      </c>
      <c r="E118" s="105">
        <v>4327</v>
      </c>
      <c r="F118" s="105">
        <v>4480</v>
      </c>
      <c r="G118" s="105">
        <v>4638</v>
      </c>
      <c r="H118" s="105">
        <v>4778</v>
      </c>
      <c r="I118" s="105">
        <v>4871</v>
      </c>
      <c r="J118" s="105">
        <v>4897</v>
      </c>
      <c r="K118" s="105">
        <v>4850</v>
      </c>
      <c r="L118" s="195">
        <v>4677.5</v>
      </c>
      <c r="M118" s="195">
        <v>4631.5</v>
      </c>
      <c r="N118" s="195">
        <v>4572.5</v>
      </c>
      <c r="O118" s="195">
        <v>4502</v>
      </c>
      <c r="P118" s="195">
        <v>4422</v>
      </c>
      <c r="Q118" s="195">
        <v>4336</v>
      </c>
      <c r="R118" s="195">
        <v>4249</v>
      </c>
      <c r="S118" s="195">
        <v>4166.5</v>
      </c>
      <c r="T118" s="195">
        <v>4099</v>
      </c>
      <c r="U118" s="195">
        <v>4051.9999999999995</v>
      </c>
      <c r="V118" s="195">
        <v>4021.4999999999995</v>
      </c>
      <c r="W118" s="195">
        <v>4001.0000000000005</v>
      </c>
      <c r="X118" s="195">
        <v>3984</v>
      </c>
      <c r="Y118" s="195">
        <v>3954.5</v>
      </c>
      <c r="Z118" s="195">
        <v>3909</v>
      </c>
      <c r="AA118" s="195">
        <v>3858</v>
      </c>
      <c r="AB118" s="195">
        <v>3806.5</v>
      </c>
      <c r="AC118" s="195">
        <v>3753.5</v>
      </c>
      <c r="AD118" s="195">
        <v>3704</v>
      </c>
    </row>
    <row r="119" spans="1:30" x14ac:dyDescent="0.2">
      <c r="A119" s="77" t="s">
        <v>40</v>
      </c>
      <c r="B119" s="79" t="s">
        <v>176</v>
      </c>
      <c r="C119" s="105">
        <v>60</v>
      </c>
      <c r="D119" s="105">
        <v>64</v>
      </c>
      <c r="E119" s="105">
        <v>3543</v>
      </c>
      <c r="F119" s="105">
        <v>3684</v>
      </c>
      <c r="G119" s="105">
        <v>3810</v>
      </c>
      <c r="H119" s="105">
        <v>3930</v>
      </c>
      <c r="I119" s="105">
        <v>4056</v>
      </c>
      <c r="J119" s="105">
        <v>4196</v>
      </c>
      <c r="K119" s="105">
        <v>4331</v>
      </c>
      <c r="L119" s="195">
        <v>4529.5</v>
      </c>
      <c r="M119" s="195">
        <v>4565</v>
      </c>
      <c r="N119" s="195">
        <v>4590.5</v>
      </c>
      <c r="O119" s="195">
        <v>4600.5</v>
      </c>
      <c r="P119" s="195">
        <v>4594.5</v>
      </c>
      <c r="Q119" s="195">
        <v>4570</v>
      </c>
      <c r="R119" s="195">
        <v>4528.5</v>
      </c>
      <c r="S119" s="195">
        <v>4472.5</v>
      </c>
      <c r="T119" s="195">
        <v>4404.5</v>
      </c>
      <c r="U119" s="195">
        <v>4327</v>
      </c>
      <c r="V119" s="195">
        <v>4245</v>
      </c>
      <c r="W119" s="195">
        <v>4160.5</v>
      </c>
      <c r="X119" s="195">
        <v>4081.0000000000005</v>
      </c>
      <c r="Y119" s="195">
        <v>4016</v>
      </c>
      <c r="Z119" s="195">
        <v>3970.5</v>
      </c>
      <c r="AA119" s="195">
        <v>3942.5</v>
      </c>
      <c r="AB119" s="195">
        <v>3923</v>
      </c>
      <c r="AC119" s="195">
        <v>3907</v>
      </c>
      <c r="AD119" s="195">
        <v>3879</v>
      </c>
    </row>
    <row r="120" spans="1:30" x14ac:dyDescent="0.2">
      <c r="A120" s="77" t="s">
        <v>40</v>
      </c>
      <c r="B120" s="79" t="s">
        <v>176</v>
      </c>
      <c r="C120" s="105">
        <v>65</v>
      </c>
      <c r="D120" s="105">
        <v>69</v>
      </c>
      <c r="E120" s="105">
        <v>2646</v>
      </c>
      <c r="F120" s="105">
        <v>2787</v>
      </c>
      <c r="G120" s="105">
        <v>2928</v>
      </c>
      <c r="H120" s="105">
        <v>3071</v>
      </c>
      <c r="I120" s="105">
        <v>3216</v>
      </c>
      <c r="J120" s="105">
        <v>3363</v>
      </c>
      <c r="K120" s="105">
        <v>3484</v>
      </c>
      <c r="L120" s="195">
        <v>3764.5</v>
      </c>
      <c r="M120" s="195">
        <v>3916.5</v>
      </c>
      <c r="N120" s="195">
        <v>4058.5000000000005</v>
      </c>
      <c r="O120" s="195">
        <v>4178.5</v>
      </c>
      <c r="P120" s="195">
        <v>4271</v>
      </c>
      <c r="Q120" s="195">
        <v>4335</v>
      </c>
      <c r="R120" s="195">
        <v>4376</v>
      </c>
      <c r="S120" s="195">
        <v>4402</v>
      </c>
      <c r="T120" s="195">
        <v>4414.5</v>
      </c>
      <c r="U120" s="195">
        <v>4409.5</v>
      </c>
      <c r="V120" s="195">
        <v>4388.5</v>
      </c>
      <c r="W120" s="195">
        <v>4351</v>
      </c>
      <c r="X120" s="195">
        <v>4298.5</v>
      </c>
      <c r="Y120" s="195">
        <v>4236</v>
      </c>
      <c r="Z120" s="195">
        <v>4164</v>
      </c>
      <c r="AA120" s="195">
        <v>4086.9999999999995</v>
      </c>
      <c r="AB120" s="195">
        <v>4008.4999999999995</v>
      </c>
      <c r="AC120" s="195">
        <v>3934.5</v>
      </c>
      <c r="AD120" s="195">
        <v>3873.5</v>
      </c>
    </row>
    <row r="121" spans="1:30" x14ac:dyDescent="0.2">
      <c r="A121" s="77" t="s">
        <v>40</v>
      </c>
      <c r="B121" s="79" t="s">
        <v>176</v>
      </c>
      <c r="C121" s="105">
        <v>70</v>
      </c>
      <c r="D121" s="105">
        <v>74</v>
      </c>
      <c r="E121" s="105">
        <v>1843</v>
      </c>
      <c r="F121" s="105">
        <v>1922</v>
      </c>
      <c r="G121" s="105">
        <v>2021</v>
      </c>
      <c r="H121" s="105">
        <v>2140</v>
      </c>
      <c r="I121" s="105">
        <v>2269</v>
      </c>
      <c r="J121" s="105">
        <v>2406</v>
      </c>
      <c r="K121" s="105">
        <v>2523</v>
      </c>
      <c r="L121" s="195">
        <v>2713</v>
      </c>
      <c r="M121" s="195">
        <v>2849</v>
      </c>
      <c r="N121" s="195">
        <v>2999.5</v>
      </c>
      <c r="O121" s="195">
        <v>3154</v>
      </c>
      <c r="P121" s="195">
        <v>3313.5</v>
      </c>
      <c r="Q121" s="195">
        <v>3473.5</v>
      </c>
      <c r="R121" s="195">
        <v>3623</v>
      </c>
      <c r="S121" s="195">
        <v>3756.5</v>
      </c>
      <c r="T121" s="195">
        <v>3870</v>
      </c>
      <c r="U121" s="195">
        <v>3959</v>
      </c>
      <c r="V121" s="195">
        <v>4022.0000000000005</v>
      </c>
      <c r="W121" s="195">
        <v>4065.0000000000005</v>
      </c>
      <c r="X121" s="195">
        <v>4093.4999999999995</v>
      </c>
      <c r="Y121" s="195">
        <v>4108</v>
      </c>
      <c r="Z121" s="195">
        <v>4108.5</v>
      </c>
      <c r="AA121" s="195">
        <v>4092.5000000000005</v>
      </c>
      <c r="AB121" s="195">
        <v>4061.4999999999995</v>
      </c>
      <c r="AC121" s="195">
        <v>4017.5</v>
      </c>
      <c r="AD121" s="195">
        <v>3962.5</v>
      </c>
    </row>
    <row r="122" spans="1:30" x14ac:dyDescent="0.2">
      <c r="A122" s="77" t="s">
        <v>40</v>
      </c>
      <c r="B122" s="79" t="s">
        <v>176</v>
      </c>
      <c r="C122" s="105">
        <v>75</v>
      </c>
      <c r="D122" s="105">
        <v>79</v>
      </c>
      <c r="E122" s="105">
        <v>1409</v>
      </c>
      <c r="F122" s="105">
        <v>1429</v>
      </c>
      <c r="G122" s="105">
        <v>1439</v>
      </c>
      <c r="H122" s="105">
        <v>1452</v>
      </c>
      <c r="I122" s="105">
        <v>1486</v>
      </c>
      <c r="J122" s="105">
        <v>1549</v>
      </c>
      <c r="K122" s="105">
        <v>1612</v>
      </c>
      <c r="L122" s="195">
        <v>1743.5</v>
      </c>
      <c r="M122" s="195">
        <v>1848.5</v>
      </c>
      <c r="N122" s="195">
        <v>1964.5</v>
      </c>
      <c r="O122" s="195">
        <v>2083.5</v>
      </c>
      <c r="P122" s="195">
        <v>2204</v>
      </c>
      <c r="Q122" s="195">
        <v>2326</v>
      </c>
      <c r="R122" s="195">
        <v>2455.5</v>
      </c>
      <c r="S122" s="195">
        <v>2592</v>
      </c>
      <c r="T122" s="195">
        <v>2731</v>
      </c>
      <c r="U122" s="195">
        <v>2874</v>
      </c>
      <c r="V122" s="195">
        <v>3018.5</v>
      </c>
      <c r="W122" s="195">
        <v>3154</v>
      </c>
      <c r="X122" s="195">
        <v>3275.5</v>
      </c>
      <c r="Y122" s="195">
        <v>3380.5</v>
      </c>
      <c r="Z122" s="195">
        <v>3464.5</v>
      </c>
      <c r="AA122" s="195">
        <v>3526</v>
      </c>
      <c r="AB122" s="195">
        <v>3570</v>
      </c>
      <c r="AC122" s="195">
        <v>3601</v>
      </c>
      <c r="AD122" s="195">
        <v>3620</v>
      </c>
    </row>
    <row r="123" spans="1:30" x14ac:dyDescent="0.2">
      <c r="A123" s="77" t="s">
        <v>40</v>
      </c>
      <c r="B123" s="79" t="s">
        <v>176</v>
      </c>
      <c r="C123" s="105">
        <v>80</v>
      </c>
      <c r="D123" s="105">
        <v>84</v>
      </c>
      <c r="E123" s="105">
        <v>839</v>
      </c>
      <c r="F123" s="105">
        <v>877</v>
      </c>
      <c r="G123" s="105">
        <v>922</v>
      </c>
      <c r="H123" s="105">
        <v>964</v>
      </c>
      <c r="I123" s="105">
        <v>1000.9999999999999</v>
      </c>
      <c r="J123" s="105">
        <v>1031</v>
      </c>
      <c r="K123" s="105">
        <v>1046</v>
      </c>
      <c r="L123" s="195">
        <v>1041.5</v>
      </c>
      <c r="M123" s="195">
        <v>1063</v>
      </c>
      <c r="N123" s="195">
        <v>1102</v>
      </c>
      <c r="O123" s="195">
        <v>1153.5</v>
      </c>
      <c r="P123" s="195">
        <v>1219</v>
      </c>
      <c r="Q123" s="195">
        <v>1300</v>
      </c>
      <c r="R123" s="195">
        <v>1389.5</v>
      </c>
      <c r="S123" s="195">
        <v>1482</v>
      </c>
      <c r="T123" s="195">
        <v>1577.5</v>
      </c>
      <c r="U123" s="195">
        <v>1673</v>
      </c>
      <c r="V123" s="195">
        <v>1771.5</v>
      </c>
      <c r="W123" s="195">
        <v>1878.5</v>
      </c>
      <c r="X123" s="195">
        <v>1989.5</v>
      </c>
      <c r="Y123" s="195">
        <v>2103</v>
      </c>
      <c r="Z123" s="195">
        <v>2221</v>
      </c>
      <c r="AA123" s="195">
        <v>2339.5</v>
      </c>
      <c r="AB123" s="195">
        <v>2452.5</v>
      </c>
      <c r="AC123" s="195">
        <v>2555.5</v>
      </c>
      <c r="AD123" s="195">
        <v>2644</v>
      </c>
    </row>
    <row r="124" spans="1:30" x14ac:dyDescent="0.2">
      <c r="A124" s="77" t="s">
        <v>40</v>
      </c>
      <c r="B124" s="79" t="s">
        <v>176</v>
      </c>
      <c r="C124" s="105">
        <v>85</v>
      </c>
      <c r="D124" s="105">
        <v>89</v>
      </c>
      <c r="E124" s="105">
        <v>376</v>
      </c>
      <c r="F124" s="105">
        <v>403</v>
      </c>
      <c r="G124" s="105">
        <v>426</v>
      </c>
      <c r="H124" s="105">
        <v>442</v>
      </c>
      <c r="I124" s="105">
        <v>460</v>
      </c>
      <c r="J124" s="105">
        <v>480</v>
      </c>
      <c r="K124" s="105">
        <v>516</v>
      </c>
      <c r="L124" s="195">
        <v>491.5</v>
      </c>
      <c r="M124" s="195">
        <v>513</v>
      </c>
      <c r="N124" s="195">
        <v>539.5</v>
      </c>
      <c r="O124" s="195">
        <v>564.5</v>
      </c>
      <c r="P124" s="195">
        <v>585</v>
      </c>
      <c r="Q124" s="195">
        <v>603.5</v>
      </c>
      <c r="R124" s="195">
        <v>624.5</v>
      </c>
      <c r="S124" s="195">
        <v>652</v>
      </c>
      <c r="T124" s="195">
        <v>688</v>
      </c>
      <c r="U124" s="195">
        <v>732</v>
      </c>
      <c r="V124" s="195">
        <v>786.5</v>
      </c>
      <c r="W124" s="195">
        <v>845</v>
      </c>
      <c r="X124" s="195">
        <v>906</v>
      </c>
      <c r="Y124" s="195">
        <v>970.5</v>
      </c>
      <c r="Z124" s="195">
        <v>1034.5</v>
      </c>
      <c r="AA124" s="195">
        <v>1101.5</v>
      </c>
      <c r="AB124" s="195">
        <v>1174</v>
      </c>
      <c r="AC124" s="195">
        <v>1250</v>
      </c>
      <c r="AD124" s="195">
        <v>1329</v>
      </c>
    </row>
    <row r="125" spans="1:30" x14ac:dyDescent="0.2">
      <c r="A125" s="77" t="s">
        <v>40</v>
      </c>
      <c r="B125" s="79" t="s">
        <v>176</v>
      </c>
      <c r="C125" s="105">
        <v>90</v>
      </c>
      <c r="D125" s="105">
        <v>94</v>
      </c>
      <c r="E125" s="105">
        <v>111</v>
      </c>
      <c r="F125" s="105">
        <v>126</v>
      </c>
      <c r="G125" s="105">
        <v>138</v>
      </c>
      <c r="H125" s="105">
        <v>146</v>
      </c>
      <c r="I125" s="105">
        <v>151</v>
      </c>
      <c r="J125" s="105">
        <v>150</v>
      </c>
      <c r="K125" s="105">
        <v>171</v>
      </c>
      <c r="L125" s="195">
        <v>130</v>
      </c>
      <c r="M125" s="195">
        <v>140.5</v>
      </c>
      <c r="N125" s="195">
        <v>154</v>
      </c>
      <c r="O125" s="195">
        <v>167</v>
      </c>
      <c r="P125" s="195">
        <v>181.5</v>
      </c>
      <c r="Q125" s="195">
        <v>196.5</v>
      </c>
      <c r="R125" s="195">
        <v>209</v>
      </c>
      <c r="S125" s="195">
        <v>221</v>
      </c>
      <c r="T125" s="195">
        <v>234</v>
      </c>
      <c r="U125" s="195">
        <v>245</v>
      </c>
      <c r="V125" s="195">
        <v>253.5</v>
      </c>
      <c r="W125" s="195">
        <v>264.5</v>
      </c>
      <c r="X125" s="195">
        <v>279</v>
      </c>
      <c r="Y125" s="195">
        <v>297</v>
      </c>
      <c r="Z125" s="195">
        <v>319.5</v>
      </c>
      <c r="AA125" s="195">
        <v>346.5</v>
      </c>
      <c r="AB125" s="195">
        <v>375.5</v>
      </c>
      <c r="AC125" s="195">
        <v>405.5</v>
      </c>
      <c r="AD125" s="195">
        <v>437.5</v>
      </c>
    </row>
    <row r="126" spans="1:30" x14ac:dyDescent="0.2">
      <c r="A126" s="77" t="s">
        <v>40</v>
      </c>
      <c r="B126" s="79" t="s">
        <v>176</v>
      </c>
      <c r="C126" s="105">
        <v>95</v>
      </c>
      <c r="D126" s="105">
        <v>99</v>
      </c>
      <c r="E126" s="105">
        <v>26</v>
      </c>
      <c r="F126" s="105">
        <v>27</v>
      </c>
      <c r="G126" s="105">
        <v>30</v>
      </c>
      <c r="H126" s="105">
        <v>33</v>
      </c>
      <c r="I126" s="105">
        <v>33</v>
      </c>
      <c r="J126" s="105">
        <v>28</v>
      </c>
      <c r="K126" s="105">
        <v>32</v>
      </c>
      <c r="L126" s="195">
        <v>16.5</v>
      </c>
      <c r="M126" s="195">
        <v>18.5</v>
      </c>
      <c r="N126" s="195">
        <v>21.5</v>
      </c>
      <c r="O126" s="195">
        <v>24.5</v>
      </c>
      <c r="P126" s="195">
        <v>27</v>
      </c>
      <c r="Q126" s="195">
        <v>29.5</v>
      </c>
      <c r="R126" s="195">
        <v>32.5</v>
      </c>
      <c r="S126" s="195">
        <v>36</v>
      </c>
      <c r="T126" s="195">
        <v>39.5</v>
      </c>
      <c r="U126" s="195">
        <v>43.5</v>
      </c>
      <c r="V126" s="195">
        <v>47</v>
      </c>
      <c r="W126" s="195">
        <v>50.5</v>
      </c>
      <c r="X126" s="195">
        <v>55</v>
      </c>
      <c r="Y126" s="195">
        <v>59</v>
      </c>
      <c r="Z126" s="195">
        <v>61.5</v>
      </c>
      <c r="AA126" s="195">
        <v>64.5</v>
      </c>
      <c r="AB126" s="195">
        <v>68</v>
      </c>
      <c r="AC126" s="195">
        <v>71.5</v>
      </c>
      <c r="AD126" s="195">
        <v>78.5</v>
      </c>
    </row>
    <row r="127" spans="1:30" x14ac:dyDescent="0.2">
      <c r="A127" s="77" t="s">
        <v>40</v>
      </c>
      <c r="B127" s="79" t="s">
        <v>176</v>
      </c>
      <c r="C127" s="105">
        <v>100</v>
      </c>
      <c r="D127" s="105">
        <v>104</v>
      </c>
      <c r="E127" s="105">
        <v>3</v>
      </c>
      <c r="F127" s="105">
        <v>3</v>
      </c>
      <c r="G127" s="105">
        <v>3</v>
      </c>
      <c r="H127" s="105">
        <v>4</v>
      </c>
      <c r="I127" s="105">
        <v>4</v>
      </c>
      <c r="J127" s="105">
        <v>4</v>
      </c>
      <c r="K127" s="105">
        <v>4</v>
      </c>
      <c r="L127" s="195">
        <v>1</v>
      </c>
      <c r="M127" s="195">
        <v>1</v>
      </c>
      <c r="N127" s="195">
        <v>1</v>
      </c>
      <c r="O127" s="195">
        <v>1</v>
      </c>
      <c r="P127" s="195">
        <v>1</v>
      </c>
      <c r="Q127" s="195">
        <v>1</v>
      </c>
      <c r="R127" s="195">
        <v>1.5</v>
      </c>
      <c r="S127" s="195">
        <v>2</v>
      </c>
      <c r="T127" s="195">
        <v>2.5</v>
      </c>
      <c r="U127" s="195">
        <v>3</v>
      </c>
      <c r="V127" s="195">
        <v>3.5</v>
      </c>
      <c r="W127" s="195">
        <v>4</v>
      </c>
      <c r="X127" s="195">
        <v>4</v>
      </c>
      <c r="Y127" s="195">
        <v>4</v>
      </c>
      <c r="Z127" s="195">
        <v>5</v>
      </c>
      <c r="AA127" s="195">
        <v>6.5</v>
      </c>
      <c r="AB127" s="195">
        <v>7</v>
      </c>
      <c r="AC127" s="195">
        <v>7</v>
      </c>
      <c r="AD127" s="195">
        <v>7.5</v>
      </c>
    </row>
    <row r="128" spans="1:30" x14ac:dyDescent="0.2">
      <c r="A128" s="77" t="s">
        <v>41</v>
      </c>
      <c r="B128" s="79" t="s">
        <v>175</v>
      </c>
      <c r="C128" s="105">
        <v>0</v>
      </c>
      <c r="D128" s="105">
        <v>4</v>
      </c>
      <c r="E128" s="105">
        <v>13602</v>
      </c>
      <c r="F128" s="105">
        <v>13150</v>
      </c>
      <c r="G128" s="105">
        <v>13127</v>
      </c>
      <c r="H128" s="105">
        <v>13399</v>
      </c>
      <c r="I128" s="105">
        <v>13713</v>
      </c>
      <c r="J128" s="105">
        <v>13896</v>
      </c>
      <c r="K128" s="105">
        <v>14291</v>
      </c>
      <c r="L128" s="195">
        <v>11722</v>
      </c>
      <c r="M128" s="195">
        <v>11748</v>
      </c>
      <c r="N128" s="195">
        <v>11794.5</v>
      </c>
      <c r="O128" s="195">
        <v>11855.5</v>
      </c>
      <c r="P128" s="195">
        <v>11917.5</v>
      </c>
      <c r="Q128" s="195">
        <v>11993</v>
      </c>
      <c r="R128" s="195">
        <v>12075.5</v>
      </c>
      <c r="S128" s="195">
        <v>12144.5</v>
      </c>
      <c r="T128" s="195">
        <v>12199.5</v>
      </c>
      <c r="U128" s="195">
        <v>12240</v>
      </c>
      <c r="V128" s="195">
        <v>12252.5</v>
      </c>
      <c r="W128" s="195">
        <v>12243</v>
      </c>
      <c r="X128" s="195">
        <v>12218.5</v>
      </c>
      <c r="Y128" s="195">
        <v>12171.5</v>
      </c>
      <c r="Z128" s="195">
        <v>12099</v>
      </c>
      <c r="AA128" s="195">
        <v>12008</v>
      </c>
      <c r="AB128" s="195">
        <v>11901</v>
      </c>
      <c r="AC128" s="195">
        <v>11780</v>
      </c>
      <c r="AD128" s="195">
        <v>11647.5</v>
      </c>
    </row>
    <row r="129" spans="1:30" x14ac:dyDescent="0.2">
      <c r="A129" s="77" t="s">
        <v>41</v>
      </c>
      <c r="B129" s="79" t="s">
        <v>175</v>
      </c>
      <c r="C129" s="105">
        <v>5</v>
      </c>
      <c r="D129" s="105">
        <v>9</v>
      </c>
      <c r="E129" s="105">
        <v>15627</v>
      </c>
      <c r="F129" s="105">
        <v>15420</v>
      </c>
      <c r="G129" s="105">
        <v>15055</v>
      </c>
      <c r="H129" s="105">
        <v>14563</v>
      </c>
      <c r="I129" s="105">
        <v>14045</v>
      </c>
      <c r="J129" s="105">
        <v>13649</v>
      </c>
      <c r="K129" s="105">
        <v>13416</v>
      </c>
      <c r="L129" s="195">
        <v>12598.5</v>
      </c>
      <c r="M129" s="195">
        <v>12395.5</v>
      </c>
      <c r="N129" s="195">
        <v>12215</v>
      </c>
      <c r="O129" s="195">
        <v>11964</v>
      </c>
      <c r="P129" s="195">
        <v>11841.5</v>
      </c>
      <c r="Q129" s="195">
        <v>11819.5</v>
      </c>
      <c r="R129" s="195">
        <v>11846.5</v>
      </c>
      <c r="S129" s="195">
        <v>11893</v>
      </c>
      <c r="T129" s="195">
        <v>11954</v>
      </c>
      <c r="U129" s="195">
        <v>12016</v>
      </c>
      <c r="V129" s="195">
        <v>12091.5</v>
      </c>
      <c r="W129" s="195">
        <v>12175</v>
      </c>
      <c r="X129" s="195">
        <v>12245</v>
      </c>
      <c r="Y129" s="195">
        <v>12300</v>
      </c>
      <c r="Z129" s="195">
        <v>12340.5</v>
      </c>
      <c r="AA129" s="195">
        <v>12353</v>
      </c>
      <c r="AB129" s="195">
        <v>12343.5</v>
      </c>
      <c r="AC129" s="195">
        <v>12320.5</v>
      </c>
      <c r="AD129" s="195">
        <v>12275</v>
      </c>
    </row>
    <row r="130" spans="1:30" x14ac:dyDescent="0.2">
      <c r="A130" s="77" t="s">
        <v>41</v>
      </c>
      <c r="B130" s="79" t="s">
        <v>175</v>
      </c>
      <c r="C130" s="105">
        <v>10</v>
      </c>
      <c r="D130" s="105">
        <v>14</v>
      </c>
      <c r="E130" s="105">
        <v>15961</v>
      </c>
      <c r="F130" s="105">
        <v>15978</v>
      </c>
      <c r="G130" s="105">
        <v>15982</v>
      </c>
      <c r="H130" s="105">
        <v>15965</v>
      </c>
      <c r="I130" s="105">
        <v>15874</v>
      </c>
      <c r="J130" s="105">
        <v>15659</v>
      </c>
      <c r="K130" s="105">
        <v>15346</v>
      </c>
      <c r="L130" s="195">
        <v>15060</v>
      </c>
      <c r="M130" s="195">
        <v>14398</v>
      </c>
      <c r="N130" s="195">
        <v>13653.5</v>
      </c>
      <c r="O130" s="195">
        <v>13198</v>
      </c>
      <c r="P130" s="195">
        <v>12949</v>
      </c>
      <c r="Q130" s="195">
        <v>12642.5</v>
      </c>
      <c r="R130" s="195">
        <v>12441</v>
      </c>
      <c r="S130" s="195">
        <v>12261.5</v>
      </c>
      <c r="T130" s="195">
        <v>12010</v>
      </c>
      <c r="U130" s="195">
        <v>11888</v>
      </c>
      <c r="V130" s="195">
        <v>11867</v>
      </c>
      <c r="W130" s="195">
        <v>11894</v>
      </c>
      <c r="X130" s="195">
        <v>11940</v>
      </c>
      <c r="Y130" s="195">
        <v>12001.5</v>
      </c>
      <c r="Z130" s="195">
        <v>12064</v>
      </c>
      <c r="AA130" s="195">
        <v>12139.5</v>
      </c>
      <c r="AB130" s="195">
        <v>12222.5</v>
      </c>
      <c r="AC130" s="195">
        <v>12292.5</v>
      </c>
      <c r="AD130" s="195">
        <v>12348</v>
      </c>
    </row>
    <row r="131" spans="1:30" x14ac:dyDescent="0.2">
      <c r="A131" s="77" t="s">
        <v>41</v>
      </c>
      <c r="B131" s="79" t="s">
        <v>175</v>
      </c>
      <c r="C131" s="105">
        <v>15</v>
      </c>
      <c r="D131" s="105">
        <v>19</v>
      </c>
      <c r="E131" s="105">
        <v>16357</v>
      </c>
      <c r="F131" s="105">
        <v>16372</v>
      </c>
      <c r="G131" s="105">
        <v>16344.000000000002</v>
      </c>
      <c r="H131" s="105">
        <v>16286.000000000002</v>
      </c>
      <c r="I131" s="105">
        <v>16229</v>
      </c>
      <c r="J131" s="105">
        <v>16178</v>
      </c>
      <c r="K131" s="105">
        <v>16158.000000000002</v>
      </c>
      <c r="L131" s="195">
        <v>16381</v>
      </c>
      <c r="M131" s="195">
        <v>16354</v>
      </c>
      <c r="N131" s="195">
        <v>16373.5</v>
      </c>
      <c r="O131" s="195">
        <v>16171</v>
      </c>
      <c r="P131" s="195">
        <v>15660</v>
      </c>
      <c r="Q131" s="195">
        <v>15137.5</v>
      </c>
      <c r="R131" s="195">
        <v>14477</v>
      </c>
      <c r="S131" s="195">
        <v>13735</v>
      </c>
      <c r="T131" s="195">
        <v>13281.5</v>
      </c>
      <c r="U131" s="195">
        <v>13033.5</v>
      </c>
      <c r="V131" s="195">
        <v>12728.5</v>
      </c>
      <c r="W131" s="195">
        <v>12527.5</v>
      </c>
      <c r="X131" s="195">
        <v>12348</v>
      </c>
      <c r="Y131" s="195">
        <v>12099</v>
      </c>
      <c r="Z131" s="195">
        <v>11978</v>
      </c>
      <c r="AA131" s="195">
        <v>11956.5</v>
      </c>
      <c r="AB131" s="195">
        <v>11984.5</v>
      </c>
      <c r="AC131" s="195">
        <v>12031</v>
      </c>
      <c r="AD131" s="195">
        <v>12092</v>
      </c>
    </row>
    <row r="132" spans="1:30" x14ac:dyDescent="0.2">
      <c r="A132" s="77" t="s">
        <v>41</v>
      </c>
      <c r="B132" s="79" t="s">
        <v>175</v>
      </c>
      <c r="C132" s="105">
        <v>20</v>
      </c>
      <c r="D132" s="105">
        <v>24</v>
      </c>
      <c r="E132" s="105">
        <v>16256</v>
      </c>
      <c r="F132" s="105">
        <v>16588</v>
      </c>
      <c r="G132" s="105">
        <v>16734</v>
      </c>
      <c r="H132" s="105">
        <v>16750</v>
      </c>
      <c r="I132" s="105">
        <v>16729</v>
      </c>
      <c r="J132" s="105">
        <v>16718</v>
      </c>
      <c r="K132" s="105">
        <v>16677</v>
      </c>
      <c r="L132" s="195">
        <v>16678.5</v>
      </c>
      <c r="M132" s="195">
        <v>16643.5</v>
      </c>
      <c r="N132" s="195">
        <v>16615.5</v>
      </c>
      <c r="O132" s="195">
        <v>16588</v>
      </c>
      <c r="P132" s="195">
        <v>16558.5</v>
      </c>
      <c r="Q132" s="195">
        <v>16530</v>
      </c>
      <c r="R132" s="195">
        <v>16504</v>
      </c>
      <c r="S132" s="195">
        <v>16525</v>
      </c>
      <c r="T132" s="195">
        <v>16324.5</v>
      </c>
      <c r="U132" s="195">
        <v>15816</v>
      </c>
      <c r="V132" s="195">
        <v>15298.5</v>
      </c>
      <c r="W132" s="195">
        <v>14644</v>
      </c>
      <c r="X132" s="195">
        <v>13908.5</v>
      </c>
      <c r="Y132" s="195">
        <v>13459.5</v>
      </c>
      <c r="Z132" s="195">
        <v>13213</v>
      </c>
      <c r="AA132" s="195">
        <v>12911.5</v>
      </c>
      <c r="AB132" s="195">
        <v>12713.5</v>
      </c>
      <c r="AC132" s="195">
        <v>12536</v>
      </c>
      <c r="AD132" s="195">
        <v>12289</v>
      </c>
    </row>
    <row r="133" spans="1:30" x14ac:dyDescent="0.2">
      <c r="A133" s="77" t="s">
        <v>41</v>
      </c>
      <c r="B133" s="79" t="s">
        <v>175</v>
      </c>
      <c r="C133" s="105">
        <v>25</v>
      </c>
      <c r="D133" s="105">
        <v>29</v>
      </c>
      <c r="E133" s="105">
        <v>13636</v>
      </c>
      <c r="F133" s="105">
        <v>14154</v>
      </c>
      <c r="G133" s="105">
        <v>14796</v>
      </c>
      <c r="H133" s="105">
        <v>15486</v>
      </c>
      <c r="I133" s="105">
        <v>16102</v>
      </c>
      <c r="J133" s="105">
        <v>16567</v>
      </c>
      <c r="K133" s="105">
        <v>16853</v>
      </c>
      <c r="L133" s="195">
        <v>16980</v>
      </c>
      <c r="M133" s="195">
        <v>16938.5</v>
      </c>
      <c r="N133" s="195">
        <v>16882</v>
      </c>
      <c r="O133" s="195">
        <v>16850</v>
      </c>
      <c r="P133" s="195">
        <v>16829.5</v>
      </c>
      <c r="Q133" s="195">
        <v>16802</v>
      </c>
      <c r="R133" s="195">
        <v>16769</v>
      </c>
      <c r="S133" s="195">
        <v>16743</v>
      </c>
      <c r="T133" s="195">
        <v>16718</v>
      </c>
      <c r="U133" s="195">
        <v>16690.5</v>
      </c>
      <c r="V133" s="195">
        <v>16664</v>
      </c>
      <c r="W133" s="195">
        <v>16639.5</v>
      </c>
      <c r="X133" s="195">
        <v>16662</v>
      </c>
      <c r="Y133" s="195">
        <v>16465.5</v>
      </c>
      <c r="Z133" s="195">
        <v>15964.5</v>
      </c>
      <c r="AA133" s="195">
        <v>15453.5</v>
      </c>
      <c r="AB133" s="195">
        <v>14805.5</v>
      </c>
      <c r="AC133" s="195">
        <v>14079</v>
      </c>
      <c r="AD133" s="195">
        <v>13636.5</v>
      </c>
    </row>
    <row r="134" spans="1:30" x14ac:dyDescent="0.2">
      <c r="A134" s="77" t="s">
        <v>41</v>
      </c>
      <c r="B134" s="79" t="s">
        <v>175</v>
      </c>
      <c r="C134" s="105">
        <v>30</v>
      </c>
      <c r="D134" s="105">
        <v>34</v>
      </c>
      <c r="E134" s="105">
        <v>12993</v>
      </c>
      <c r="F134" s="105">
        <v>13051</v>
      </c>
      <c r="G134" s="105">
        <v>13114</v>
      </c>
      <c r="H134" s="105">
        <v>13229</v>
      </c>
      <c r="I134" s="105">
        <v>13461</v>
      </c>
      <c r="J134" s="105">
        <v>13846</v>
      </c>
      <c r="K134" s="105">
        <v>14326</v>
      </c>
      <c r="L134" s="195">
        <v>15495.5</v>
      </c>
      <c r="M134" s="195">
        <v>16060.500000000002</v>
      </c>
      <c r="N134" s="195">
        <v>16507</v>
      </c>
      <c r="O134" s="195">
        <v>16783.5</v>
      </c>
      <c r="P134" s="195">
        <v>16933</v>
      </c>
      <c r="Q134" s="195">
        <v>16986</v>
      </c>
      <c r="R134" s="195">
        <v>16948</v>
      </c>
      <c r="S134" s="195">
        <v>16894</v>
      </c>
      <c r="T134" s="195">
        <v>16865</v>
      </c>
      <c r="U134" s="195">
        <v>16847</v>
      </c>
      <c r="V134" s="195">
        <v>16822.5</v>
      </c>
      <c r="W134" s="195">
        <v>16793.5</v>
      </c>
      <c r="X134" s="195">
        <v>16769.5</v>
      </c>
      <c r="Y134" s="195">
        <v>16746.5</v>
      </c>
      <c r="Z134" s="195">
        <v>16722.5</v>
      </c>
      <c r="AA134" s="195">
        <v>16699.5</v>
      </c>
      <c r="AB134" s="195">
        <v>16678.5</v>
      </c>
      <c r="AC134" s="195">
        <v>16703</v>
      </c>
      <c r="AD134" s="195">
        <v>16511</v>
      </c>
    </row>
    <row r="135" spans="1:30" x14ac:dyDescent="0.2">
      <c r="A135" s="77" t="s">
        <v>41</v>
      </c>
      <c r="B135" s="79" t="s">
        <v>175</v>
      </c>
      <c r="C135" s="105">
        <v>35</v>
      </c>
      <c r="D135" s="105">
        <v>39</v>
      </c>
      <c r="E135" s="105">
        <v>13308</v>
      </c>
      <c r="F135" s="105">
        <v>13183</v>
      </c>
      <c r="G135" s="105">
        <v>13097</v>
      </c>
      <c r="H135" s="105">
        <v>13050</v>
      </c>
      <c r="I135" s="105">
        <v>13042</v>
      </c>
      <c r="J135" s="105">
        <v>13070</v>
      </c>
      <c r="K135" s="105">
        <v>13098</v>
      </c>
      <c r="L135" s="195">
        <v>13804</v>
      </c>
      <c r="M135" s="195">
        <v>13925</v>
      </c>
      <c r="N135" s="195">
        <v>14169.5</v>
      </c>
      <c r="O135" s="195">
        <v>14485.5</v>
      </c>
      <c r="P135" s="195">
        <v>14870.5</v>
      </c>
      <c r="Q135" s="195">
        <v>15379.5</v>
      </c>
      <c r="R135" s="195">
        <v>15936</v>
      </c>
      <c r="S135" s="195">
        <v>16376.5</v>
      </c>
      <c r="T135" s="195">
        <v>16651.5</v>
      </c>
      <c r="U135" s="195">
        <v>16803</v>
      </c>
      <c r="V135" s="195">
        <v>16858.5</v>
      </c>
      <c r="W135" s="195">
        <v>16823.5</v>
      </c>
      <c r="X135" s="195">
        <v>16774.5</v>
      </c>
      <c r="Y135" s="195">
        <v>16750</v>
      </c>
      <c r="Z135" s="195">
        <v>16735</v>
      </c>
      <c r="AA135" s="195">
        <v>16713</v>
      </c>
      <c r="AB135" s="195">
        <v>16687.5</v>
      </c>
      <c r="AC135" s="195">
        <v>16668</v>
      </c>
      <c r="AD135" s="195">
        <v>16649.5</v>
      </c>
    </row>
    <row r="136" spans="1:30" x14ac:dyDescent="0.2">
      <c r="A136" s="77" t="s">
        <v>41</v>
      </c>
      <c r="B136" s="79" t="s">
        <v>175</v>
      </c>
      <c r="C136" s="105">
        <v>40</v>
      </c>
      <c r="D136" s="105">
        <v>44</v>
      </c>
      <c r="E136" s="105">
        <v>14015</v>
      </c>
      <c r="F136" s="105">
        <v>14010</v>
      </c>
      <c r="G136" s="105">
        <v>13862</v>
      </c>
      <c r="H136" s="105">
        <v>13628</v>
      </c>
      <c r="I136" s="105">
        <v>13400</v>
      </c>
      <c r="J136" s="105">
        <v>13237</v>
      </c>
      <c r="K136" s="105">
        <v>13086</v>
      </c>
      <c r="L136" s="195">
        <v>13811.5</v>
      </c>
      <c r="M136" s="195">
        <v>13699.5</v>
      </c>
      <c r="N136" s="195">
        <v>13592</v>
      </c>
      <c r="O136" s="195">
        <v>13537.5</v>
      </c>
      <c r="P136" s="195">
        <v>13558</v>
      </c>
      <c r="Q136" s="195">
        <v>13598</v>
      </c>
      <c r="R136" s="195">
        <v>13719.5</v>
      </c>
      <c r="S136" s="195">
        <v>13961</v>
      </c>
      <c r="T136" s="195">
        <v>14273.5</v>
      </c>
      <c r="U136" s="195">
        <v>14654</v>
      </c>
      <c r="V136" s="195">
        <v>15154.5</v>
      </c>
      <c r="W136" s="195">
        <v>15703.5</v>
      </c>
      <c r="X136" s="195">
        <v>16139</v>
      </c>
      <c r="Y136" s="195">
        <v>16412</v>
      </c>
      <c r="Z136" s="195">
        <v>16564</v>
      </c>
      <c r="AA136" s="195">
        <v>16622</v>
      </c>
      <c r="AB136" s="195">
        <v>16591.5</v>
      </c>
      <c r="AC136" s="195">
        <v>16547.5</v>
      </c>
      <c r="AD136" s="195">
        <v>16527.5</v>
      </c>
    </row>
    <row r="137" spans="1:30" x14ac:dyDescent="0.2">
      <c r="A137" s="77" t="s">
        <v>41</v>
      </c>
      <c r="B137" s="79" t="s">
        <v>175</v>
      </c>
      <c r="C137" s="105">
        <v>45</v>
      </c>
      <c r="D137" s="105">
        <v>49</v>
      </c>
      <c r="E137" s="105">
        <v>12547</v>
      </c>
      <c r="F137" s="105">
        <v>12759</v>
      </c>
      <c r="G137" s="105">
        <v>13057</v>
      </c>
      <c r="H137" s="105">
        <v>13384</v>
      </c>
      <c r="I137" s="105">
        <v>13640</v>
      </c>
      <c r="J137" s="105">
        <v>13764</v>
      </c>
      <c r="K137" s="105">
        <v>13726</v>
      </c>
      <c r="L137" s="195">
        <v>13792</v>
      </c>
      <c r="M137" s="195">
        <v>13627.5</v>
      </c>
      <c r="N137" s="195">
        <v>13515</v>
      </c>
      <c r="O137" s="195">
        <v>13492</v>
      </c>
      <c r="P137" s="195">
        <v>13521</v>
      </c>
      <c r="Q137" s="195">
        <v>13485</v>
      </c>
      <c r="R137" s="195">
        <v>13379.5</v>
      </c>
      <c r="S137" s="195">
        <v>13279.5</v>
      </c>
      <c r="T137" s="195">
        <v>13231.5</v>
      </c>
      <c r="U137" s="195">
        <v>13255.5</v>
      </c>
      <c r="V137" s="195">
        <v>13298.5</v>
      </c>
      <c r="W137" s="195">
        <v>13421</v>
      </c>
      <c r="X137" s="195">
        <v>13661</v>
      </c>
      <c r="Y137" s="195">
        <v>13970</v>
      </c>
      <c r="Z137" s="195">
        <v>14345.5</v>
      </c>
      <c r="AA137" s="195">
        <v>14838</v>
      </c>
      <c r="AB137" s="195">
        <v>15376.5</v>
      </c>
      <c r="AC137" s="195">
        <v>15805</v>
      </c>
      <c r="AD137" s="195">
        <v>16075.500000000002</v>
      </c>
    </row>
    <row r="138" spans="1:30" x14ac:dyDescent="0.2">
      <c r="A138" s="77" t="s">
        <v>41</v>
      </c>
      <c r="B138" s="79" t="s">
        <v>175</v>
      </c>
      <c r="C138" s="105">
        <v>50</v>
      </c>
      <c r="D138" s="105">
        <v>54</v>
      </c>
      <c r="E138" s="105">
        <v>11752</v>
      </c>
      <c r="F138" s="105">
        <v>11969</v>
      </c>
      <c r="G138" s="105">
        <v>12022</v>
      </c>
      <c r="H138" s="105">
        <v>11992</v>
      </c>
      <c r="I138" s="105">
        <v>12007</v>
      </c>
      <c r="J138" s="105">
        <v>12140</v>
      </c>
      <c r="K138" s="105">
        <v>12317</v>
      </c>
      <c r="L138" s="195">
        <v>13023.5</v>
      </c>
      <c r="M138" s="195">
        <v>13316</v>
      </c>
      <c r="N138" s="195">
        <v>13589.5</v>
      </c>
      <c r="O138" s="195">
        <v>13655.5</v>
      </c>
      <c r="P138" s="195">
        <v>13495</v>
      </c>
      <c r="Q138" s="195">
        <v>13289</v>
      </c>
      <c r="R138" s="195">
        <v>13137</v>
      </c>
      <c r="S138" s="195">
        <v>13035</v>
      </c>
      <c r="T138" s="195">
        <v>13018.5</v>
      </c>
      <c r="U138" s="195">
        <v>13051.5</v>
      </c>
      <c r="V138" s="195">
        <v>13022.5</v>
      </c>
      <c r="W138" s="195">
        <v>12927</v>
      </c>
      <c r="X138" s="195">
        <v>12835.5</v>
      </c>
      <c r="Y138" s="195">
        <v>12796</v>
      </c>
      <c r="Z138" s="195">
        <v>12826</v>
      </c>
      <c r="AA138" s="195">
        <v>12872.5</v>
      </c>
      <c r="AB138" s="195">
        <v>12996.5</v>
      </c>
      <c r="AC138" s="195">
        <v>13235</v>
      </c>
      <c r="AD138" s="195">
        <v>13540</v>
      </c>
    </row>
    <row r="139" spans="1:30" x14ac:dyDescent="0.2">
      <c r="A139" s="77" t="s">
        <v>41</v>
      </c>
      <c r="B139" s="79" t="s">
        <v>175</v>
      </c>
      <c r="C139" s="105">
        <v>55</v>
      </c>
      <c r="D139" s="105">
        <v>59</v>
      </c>
      <c r="E139" s="105">
        <v>8622</v>
      </c>
      <c r="F139" s="105">
        <v>9154</v>
      </c>
      <c r="G139" s="105">
        <v>9730</v>
      </c>
      <c r="H139" s="105">
        <v>10300</v>
      </c>
      <c r="I139" s="105">
        <v>10782</v>
      </c>
      <c r="J139" s="105">
        <v>11138</v>
      </c>
      <c r="K139" s="105">
        <v>11315</v>
      </c>
      <c r="L139" s="195">
        <v>11851</v>
      </c>
      <c r="M139" s="195">
        <v>11855.5</v>
      </c>
      <c r="N139" s="195">
        <v>11803</v>
      </c>
      <c r="O139" s="195">
        <v>11885.5</v>
      </c>
      <c r="P139" s="195">
        <v>12083.5</v>
      </c>
      <c r="Q139" s="195">
        <v>12321.5</v>
      </c>
      <c r="R139" s="195">
        <v>12605</v>
      </c>
      <c r="S139" s="195">
        <v>12869.5</v>
      </c>
      <c r="T139" s="195">
        <v>12938</v>
      </c>
      <c r="U139" s="195">
        <v>12794</v>
      </c>
      <c r="V139" s="195">
        <v>12606.5</v>
      </c>
      <c r="W139" s="195">
        <v>12471</v>
      </c>
      <c r="X139" s="195">
        <v>12384</v>
      </c>
      <c r="Y139" s="195">
        <v>12377</v>
      </c>
      <c r="Z139" s="195">
        <v>12416.5</v>
      </c>
      <c r="AA139" s="195">
        <v>12396</v>
      </c>
      <c r="AB139" s="195">
        <v>12311</v>
      </c>
      <c r="AC139" s="195">
        <v>12231.5</v>
      </c>
      <c r="AD139" s="195">
        <v>12203</v>
      </c>
    </row>
    <row r="140" spans="1:30" x14ac:dyDescent="0.2">
      <c r="A140" s="77" t="s">
        <v>41</v>
      </c>
      <c r="B140" s="79" t="s">
        <v>175</v>
      </c>
      <c r="C140" s="105">
        <v>60</v>
      </c>
      <c r="D140" s="105">
        <v>64</v>
      </c>
      <c r="E140" s="105">
        <v>6028</v>
      </c>
      <c r="F140" s="105">
        <v>6358</v>
      </c>
      <c r="G140" s="105">
        <v>6701</v>
      </c>
      <c r="H140" s="105">
        <v>7068</v>
      </c>
      <c r="I140" s="105">
        <v>7485</v>
      </c>
      <c r="J140" s="105">
        <v>7956</v>
      </c>
      <c r="K140" s="105">
        <v>8429</v>
      </c>
      <c r="L140" s="195">
        <v>9249</v>
      </c>
      <c r="M140" s="195">
        <v>9799</v>
      </c>
      <c r="N140" s="195">
        <v>10261</v>
      </c>
      <c r="O140" s="195">
        <v>10572.5</v>
      </c>
      <c r="P140" s="195">
        <v>10800.5</v>
      </c>
      <c r="Q140" s="195">
        <v>10969.5</v>
      </c>
      <c r="R140" s="195">
        <v>10981</v>
      </c>
      <c r="S140" s="195">
        <v>10939.5</v>
      </c>
      <c r="T140" s="195">
        <v>11025</v>
      </c>
      <c r="U140" s="195">
        <v>11220.5</v>
      </c>
      <c r="V140" s="195">
        <v>11453</v>
      </c>
      <c r="W140" s="195">
        <v>11725</v>
      </c>
      <c r="X140" s="195">
        <v>11977.5</v>
      </c>
      <c r="Y140" s="195">
        <v>12049.5</v>
      </c>
      <c r="Z140" s="195">
        <v>11923.5</v>
      </c>
      <c r="AA140" s="195">
        <v>11759</v>
      </c>
      <c r="AB140" s="195">
        <v>11643.5</v>
      </c>
      <c r="AC140" s="195">
        <v>11572.5</v>
      </c>
      <c r="AD140" s="195">
        <v>11576.5</v>
      </c>
    </row>
    <row r="141" spans="1:30" x14ac:dyDescent="0.2">
      <c r="A141" s="77" t="s">
        <v>41</v>
      </c>
      <c r="B141" s="79" t="s">
        <v>175</v>
      </c>
      <c r="C141" s="105">
        <v>65</v>
      </c>
      <c r="D141" s="105">
        <v>69</v>
      </c>
      <c r="E141" s="105">
        <v>4223</v>
      </c>
      <c r="F141" s="105">
        <v>4392</v>
      </c>
      <c r="G141" s="105">
        <v>4586</v>
      </c>
      <c r="H141" s="105">
        <v>4811</v>
      </c>
      <c r="I141" s="105">
        <v>5067</v>
      </c>
      <c r="J141" s="105">
        <v>5358</v>
      </c>
      <c r="K141" s="105">
        <v>5639</v>
      </c>
      <c r="L141" s="195">
        <v>6286.5</v>
      </c>
      <c r="M141" s="195">
        <v>6627.5</v>
      </c>
      <c r="N141" s="195">
        <v>6969.5</v>
      </c>
      <c r="O141" s="195">
        <v>7372</v>
      </c>
      <c r="P141" s="195">
        <v>7802</v>
      </c>
      <c r="Q141" s="195">
        <v>8263</v>
      </c>
      <c r="R141" s="195">
        <v>8760.5</v>
      </c>
      <c r="S141" s="195">
        <v>9181</v>
      </c>
      <c r="T141" s="195">
        <v>9468.5</v>
      </c>
      <c r="U141" s="195">
        <v>9682</v>
      </c>
      <c r="V141" s="195">
        <v>9844</v>
      </c>
      <c r="W141" s="195">
        <v>9863.5</v>
      </c>
      <c r="X141" s="195">
        <v>9836.5</v>
      </c>
      <c r="Y141" s="195">
        <v>9926.5</v>
      </c>
      <c r="Z141" s="195">
        <v>10116</v>
      </c>
      <c r="AA141" s="195">
        <v>10340.5</v>
      </c>
      <c r="AB141" s="195">
        <v>10597</v>
      </c>
      <c r="AC141" s="195">
        <v>10834</v>
      </c>
      <c r="AD141" s="195">
        <v>10908</v>
      </c>
    </row>
    <row r="142" spans="1:30" x14ac:dyDescent="0.2">
      <c r="A142" s="77" t="s">
        <v>41</v>
      </c>
      <c r="B142" s="79" t="s">
        <v>175</v>
      </c>
      <c r="C142" s="105">
        <v>70</v>
      </c>
      <c r="D142" s="105">
        <v>74</v>
      </c>
      <c r="E142" s="105">
        <v>3093</v>
      </c>
      <c r="F142" s="105">
        <v>3166</v>
      </c>
      <c r="G142" s="105">
        <v>3232</v>
      </c>
      <c r="H142" s="105">
        <v>3307</v>
      </c>
      <c r="I142" s="105">
        <v>3407</v>
      </c>
      <c r="J142" s="105">
        <v>3543</v>
      </c>
      <c r="K142" s="105">
        <v>3678</v>
      </c>
      <c r="L142" s="195">
        <v>3968</v>
      </c>
      <c r="M142" s="195">
        <v>4138.5</v>
      </c>
      <c r="N142" s="195">
        <v>4395</v>
      </c>
      <c r="O142" s="195">
        <v>4694.5</v>
      </c>
      <c r="P142" s="195">
        <v>5036.5</v>
      </c>
      <c r="Q142" s="195">
        <v>5376.5</v>
      </c>
      <c r="R142" s="195">
        <v>5674.5</v>
      </c>
      <c r="S142" s="195">
        <v>5975</v>
      </c>
      <c r="T142" s="195">
        <v>6329.5</v>
      </c>
      <c r="U142" s="195">
        <v>6710</v>
      </c>
      <c r="V142" s="195">
        <v>7116</v>
      </c>
      <c r="W142" s="195">
        <v>7553</v>
      </c>
      <c r="X142" s="195">
        <v>7923.5</v>
      </c>
      <c r="Y142" s="195">
        <v>8180.5</v>
      </c>
      <c r="Z142" s="195">
        <v>8375.5</v>
      </c>
      <c r="AA142" s="195">
        <v>8526.5</v>
      </c>
      <c r="AB142" s="195">
        <v>8554.5</v>
      </c>
      <c r="AC142" s="195">
        <v>8542.5</v>
      </c>
      <c r="AD142" s="195">
        <v>8635.5</v>
      </c>
    </row>
    <row r="143" spans="1:30" x14ac:dyDescent="0.2">
      <c r="A143" s="77" t="s">
        <v>41</v>
      </c>
      <c r="B143" s="79" t="s">
        <v>175</v>
      </c>
      <c r="C143" s="105">
        <v>75</v>
      </c>
      <c r="D143" s="105">
        <v>79</v>
      </c>
      <c r="E143" s="105">
        <v>1974</v>
      </c>
      <c r="F143" s="105">
        <v>2057</v>
      </c>
      <c r="G143" s="105">
        <v>2136</v>
      </c>
      <c r="H143" s="105">
        <v>2214</v>
      </c>
      <c r="I143" s="105">
        <v>2289</v>
      </c>
      <c r="J143" s="105">
        <v>2362</v>
      </c>
      <c r="K143" s="105">
        <v>2418</v>
      </c>
      <c r="L143" s="195">
        <v>2656.5</v>
      </c>
      <c r="M143" s="195">
        <v>2735</v>
      </c>
      <c r="N143" s="195">
        <v>2831</v>
      </c>
      <c r="O143" s="195">
        <v>2967.5</v>
      </c>
      <c r="P143" s="195">
        <v>3087</v>
      </c>
      <c r="Q143" s="195">
        <v>3173.5</v>
      </c>
      <c r="R143" s="195">
        <v>3316</v>
      </c>
      <c r="S143" s="195">
        <v>3529.5</v>
      </c>
      <c r="T143" s="195">
        <v>3779</v>
      </c>
      <c r="U143" s="195">
        <v>4062.5</v>
      </c>
      <c r="V143" s="195">
        <v>4341.5</v>
      </c>
      <c r="W143" s="195">
        <v>4584.5</v>
      </c>
      <c r="X143" s="195">
        <v>4834</v>
      </c>
      <c r="Y143" s="195">
        <v>5133.5</v>
      </c>
      <c r="Z143" s="195">
        <v>5453.5</v>
      </c>
      <c r="AA143" s="195">
        <v>5793</v>
      </c>
      <c r="AB143" s="195">
        <v>6156</v>
      </c>
      <c r="AC143" s="195">
        <v>6464.5</v>
      </c>
      <c r="AD143" s="195">
        <v>6684.5</v>
      </c>
    </row>
    <row r="144" spans="1:30" x14ac:dyDescent="0.2">
      <c r="A144" s="77" t="s">
        <v>41</v>
      </c>
      <c r="B144" s="79" t="s">
        <v>175</v>
      </c>
      <c r="C144" s="105">
        <v>80</v>
      </c>
      <c r="D144" s="105">
        <v>84</v>
      </c>
      <c r="E144" s="105">
        <v>998</v>
      </c>
      <c r="F144" s="105">
        <v>1059</v>
      </c>
      <c r="G144" s="105">
        <v>1122</v>
      </c>
      <c r="H144" s="105">
        <v>1184</v>
      </c>
      <c r="I144" s="105">
        <v>1242</v>
      </c>
      <c r="J144" s="105">
        <v>1297</v>
      </c>
      <c r="K144" s="105">
        <v>1359</v>
      </c>
      <c r="L144" s="195">
        <v>1527.5</v>
      </c>
      <c r="M144" s="195">
        <v>1617</v>
      </c>
      <c r="N144" s="195">
        <v>1678.5</v>
      </c>
      <c r="O144" s="195">
        <v>1724.5</v>
      </c>
      <c r="P144" s="195">
        <v>1784</v>
      </c>
      <c r="Q144" s="195">
        <v>1855.5</v>
      </c>
      <c r="R144" s="195">
        <v>1915.5</v>
      </c>
      <c r="S144" s="195">
        <v>1988</v>
      </c>
      <c r="T144" s="195">
        <v>2088.5</v>
      </c>
      <c r="U144" s="195">
        <v>2176</v>
      </c>
      <c r="V144" s="195">
        <v>2242</v>
      </c>
      <c r="W144" s="195">
        <v>2350</v>
      </c>
      <c r="X144" s="195">
        <v>2510</v>
      </c>
      <c r="Y144" s="195">
        <v>2696</v>
      </c>
      <c r="Z144" s="195">
        <v>2905.5</v>
      </c>
      <c r="AA144" s="195">
        <v>3109</v>
      </c>
      <c r="AB144" s="195">
        <v>3286.5</v>
      </c>
      <c r="AC144" s="195">
        <v>3472.5</v>
      </c>
      <c r="AD144" s="195">
        <v>3700</v>
      </c>
    </row>
    <row r="145" spans="1:30" x14ac:dyDescent="0.2">
      <c r="A145" s="77" t="s">
        <v>41</v>
      </c>
      <c r="B145" s="79" t="s">
        <v>175</v>
      </c>
      <c r="C145" s="105">
        <v>85</v>
      </c>
      <c r="D145" s="105">
        <v>89</v>
      </c>
      <c r="E145" s="105">
        <v>446</v>
      </c>
      <c r="F145" s="105">
        <v>469</v>
      </c>
      <c r="G145" s="105">
        <v>482</v>
      </c>
      <c r="H145" s="105">
        <v>491</v>
      </c>
      <c r="I145" s="105">
        <v>502</v>
      </c>
      <c r="J145" s="105">
        <v>518</v>
      </c>
      <c r="K145" s="105">
        <v>565</v>
      </c>
      <c r="L145" s="195">
        <v>666</v>
      </c>
      <c r="M145" s="195">
        <v>703</v>
      </c>
      <c r="N145" s="195">
        <v>746.5</v>
      </c>
      <c r="O145" s="195">
        <v>783</v>
      </c>
      <c r="P145" s="195">
        <v>817</v>
      </c>
      <c r="Q145" s="195">
        <v>869.5</v>
      </c>
      <c r="R145" s="195">
        <v>923</v>
      </c>
      <c r="S145" s="195">
        <v>959.5</v>
      </c>
      <c r="T145" s="195">
        <v>986</v>
      </c>
      <c r="U145" s="195">
        <v>1022</v>
      </c>
      <c r="V145" s="195">
        <v>1068</v>
      </c>
      <c r="W145" s="195">
        <v>1106.5</v>
      </c>
      <c r="X145" s="195">
        <v>1151.5</v>
      </c>
      <c r="Y145" s="195">
        <v>1213.5</v>
      </c>
      <c r="Z145" s="195">
        <v>1267</v>
      </c>
      <c r="AA145" s="195">
        <v>1308.5</v>
      </c>
      <c r="AB145" s="195">
        <v>1376.5</v>
      </c>
      <c r="AC145" s="195">
        <v>1477.5</v>
      </c>
      <c r="AD145" s="195">
        <v>1596</v>
      </c>
    </row>
    <row r="146" spans="1:30" x14ac:dyDescent="0.2">
      <c r="A146" s="77" t="s">
        <v>41</v>
      </c>
      <c r="B146" s="79" t="s">
        <v>175</v>
      </c>
      <c r="C146" s="105">
        <v>90</v>
      </c>
      <c r="D146" s="105">
        <v>94</v>
      </c>
      <c r="E146" s="105">
        <v>138</v>
      </c>
      <c r="F146" s="105">
        <v>154</v>
      </c>
      <c r="G146" s="105">
        <v>167</v>
      </c>
      <c r="H146" s="105">
        <v>172</v>
      </c>
      <c r="I146" s="105">
        <v>171</v>
      </c>
      <c r="J146" s="105">
        <v>163</v>
      </c>
      <c r="K146" s="105">
        <v>180</v>
      </c>
      <c r="L146" s="195">
        <v>210.5</v>
      </c>
      <c r="M146" s="195">
        <v>222</v>
      </c>
      <c r="N146" s="195">
        <v>234.5</v>
      </c>
      <c r="O146" s="195">
        <v>253</v>
      </c>
      <c r="P146" s="195">
        <v>273</v>
      </c>
      <c r="Q146" s="195">
        <v>289</v>
      </c>
      <c r="R146" s="195">
        <v>306</v>
      </c>
      <c r="S146" s="195">
        <v>326</v>
      </c>
      <c r="T146" s="195">
        <v>342</v>
      </c>
      <c r="U146" s="195">
        <v>357</v>
      </c>
      <c r="V146" s="195">
        <v>381</v>
      </c>
      <c r="W146" s="195">
        <v>406.5</v>
      </c>
      <c r="X146" s="195">
        <v>424.5</v>
      </c>
      <c r="Y146" s="195">
        <v>436.5</v>
      </c>
      <c r="Z146" s="195">
        <v>452.5</v>
      </c>
      <c r="AA146" s="195">
        <v>475.5</v>
      </c>
      <c r="AB146" s="195">
        <v>496</v>
      </c>
      <c r="AC146" s="195">
        <v>517.5</v>
      </c>
      <c r="AD146" s="195">
        <v>546</v>
      </c>
    </row>
    <row r="147" spans="1:30" x14ac:dyDescent="0.2">
      <c r="A147" s="77" t="s">
        <v>41</v>
      </c>
      <c r="B147" s="79" t="s">
        <v>175</v>
      </c>
      <c r="C147" s="105">
        <v>95</v>
      </c>
      <c r="D147" s="105">
        <v>99</v>
      </c>
      <c r="E147" s="105">
        <v>29</v>
      </c>
      <c r="F147" s="105">
        <v>31</v>
      </c>
      <c r="G147" s="105">
        <v>35</v>
      </c>
      <c r="H147" s="105">
        <v>39</v>
      </c>
      <c r="I147" s="105">
        <v>39</v>
      </c>
      <c r="J147" s="105">
        <v>30</v>
      </c>
      <c r="K147" s="105">
        <v>36</v>
      </c>
      <c r="L147" s="195">
        <v>49.5</v>
      </c>
      <c r="M147" s="195">
        <v>52</v>
      </c>
      <c r="N147" s="195">
        <v>54.5</v>
      </c>
      <c r="O147" s="195">
        <v>57</v>
      </c>
      <c r="P147" s="195">
        <v>58.5</v>
      </c>
      <c r="Q147" s="195">
        <v>61</v>
      </c>
      <c r="R147" s="195">
        <v>64.5</v>
      </c>
      <c r="S147" s="195">
        <v>68.5</v>
      </c>
      <c r="T147" s="195">
        <v>74.5</v>
      </c>
      <c r="U147" s="195">
        <v>81</v>
      </c>
      <c r="V147" s="195">
        <v>85.5</v>
      </c>
      <c r="W147" s="195">
        <v>90</v>
      </c>
      <c r="X147" s="195">
        <v>96</v>
      </c>
      <c r="Y147" s="195">
        <v>101.5</v>
      </c>
      <c r="Z147" s="195">
        <v>106.5</v>
      </c>
      <c r="AA147" s="195">
        <v>113.5</v>
      </c>
      <c r="AB147" s="195">
        <v>122</v>
      </c>
      <c r="AC147" s="195">
        <v>127.5</v>
      </c>
      <c r="AD147" s="195">
        <v>131</v>
      </c>
    </row>
    <row r="148" spans="1:30" x14ac:dyDescent="0.2">
      <c r="A148" s="77" t="s">
        <v>41</v>
      </c>
      <c r="B148" s="79" t="s">
        <v>175</v>
      </c>
      <c r="C148" s="105">
        <v>100</v>
      </c>
      <c r="D148" s="105">
        <v>104</v>
      </c>
      <c r="E148" s="105">
        <v>3</v>
      </c>
      <c r="F148" s="105">
        <v>3</v>
      </c>
      <c r="G148" s="105">
        <v>3</v>
      </c>
      <c r="H148" s="105">
        <v>4</v>
      </c>
      <c r="I148" s="105">
        <v>4</v>
      </c>
      <c r="J148" s="105">
        <v>4</v>
      </c>
      <c r="K148" s="105">
        <v>4</v>
      </c>
      <c r="L148" s="195">
        <v>6.5</v>
      </c>
      <c r="M148" s="195">
        <v>7</v>
      </c>
      <c r="N148" s="195">
        <v>7</v>
      </c>
      <c r="O148" s="195">
        <v>7.5</v>
      </c>
      <c r="P148" s="195">
        <v>7.5</v>
      </c>
      <c r="Q148" s="195">
        <v>7.5</v>
      </c>
      <c r="R148" s="195">
        <v>9</v>
      </c>
      <c r="S148" s="195">
        <v>10</v>
      </c>
      <c r="T148" s="195">
        <v>10.5</v>
      </c>
      <c r="U148" s="195">
        <v>11</v>
      </c>
      <c r="V148" s="195">
        <v>11.5</v>
      </c>
      <c r="W148" s="195">
        <v>12</v>
      </c>
      <c r="X148" s="195">
        <v>12</v>
      </c>
      <c r="Y148" s="195">
        <v>13</v>
      </c>
      <c r="Z148" s="195">
        <v>14</v>
      </c>
      <c r="AA148" s="195">
        <v>15.5</v>
      </c>
      <c r="AB148" s="195">
        <v>17.5</v>
      </c>
      <c r="AC148" s="195">
        <v>18.5</v>
      </c>
      <c r="AD148" s="195">
        <v>19</v>
      </c>
    </row>
    <row r="149" spans="1:30" x14ac:dyDescent="0.2">
      <c r="A149" s="77" t="s">
        <v>41</v>
      </c>
      <c r="B149" s="79" t="s">
        <v>176</v>
      </c>
      <c r="C149" s="105">
        <v>0</v>
      </c>
      <c r="D149" s="105">
        <v>4</v>
      </c>
      <c r="E149" s="105">
        <v>12893</v>
      </c>
      <c r="F149" s="105">
        <v>12291</v>
      </c>
      <c r="G149" s="105">
        <v>12240</v>
      </c>
      <c r="H149" s="105">
        <v>12565</v>
      </c>
      <c r="I149" s="105">
        <v>12948</v>
      </c>
      <c r="J149" s="105">
        <v>13168</v>
      </c>
      <c r="K149" s="105">
        <v>13660</v>
      </c>
      <c r="L149" s="195">
        <v>11421.5</v>
      </c>
      <c r="M149" s="195">
        <v>11450</v>
      </c>
      <c r="N149" s="195">
        <v>11498.5</v>
      </c>
      <c r="O149" s="195">
        <v>11560</v>
      </c>
      <c r="P149" s="195">
        <v>11621.5</v>
      </c>
      <c r="Q149" s="195">
        <v>11696</v>
      </c>
      <c r="R149" s="195">
        <v>11777.5</v>
      </c>
      <c r="S149" s="195">
        <v>11846</v>
      </c>
      <c r="T149" s="195">
        <v>11900</v>
      </c>
      <c r="U149" s="195">
        <v>11939.5</v>
      </c>
      <c r="V149" s="195">
        <v>11951</v>
      </c>
      <c r="W149" s="195">
        <v>11941.5</v>
      </c>
      <c r="X149" s="195">
        <v>11918</v>
      </c>
      <c r="Y149" s="195">
        <v>11872</v>
      </c>
      <c r="Z149" s="195">
        <v>11801</v>
      </c>
      <c r="AA149" s="195">
        <v>11711</v>
      </c>
      <c r="AB149" s="195">
        <v>11605.5</v>
      </c>
      <c r="AC149" s="195">
        <v>11487.5</v>
      </c>
      <c r="AD149" s="195">
        <v>11358.5</v>
      </c>
    </row>
    <row r="150" spans="1:30" x14ac:dyDescent="0.2">
      <c r="A150" s="77" t="s">
        <v>41</v>
      </c>
      <c r="B150" s="79" t="s">
        <v>176</v>
      </c>
      <c r="C150" s="105">
        <v>5</v>
      </c>
      <c r="D150" s="105">
        <v>9</v>
      </c>
      <c r="E150" s="105">
        <v>15607</v>
      </c>
      <c r="F150" s="105">
        <v>15310</v>
      </c>
      <c r="G150" s="105">
        <v>14814</v>
      </c>
      <c r="H150" s="105">
        <v>14159</v>
      </c>
      <c r="I150" s="105">
        <v>13473</v>
      </c>
      <c r="J150" s="105">
        <v>12941</v>
      </c>
      <c r="K150" s="105">
        <v>12616</v>
      </c>
      <c r="L150" s="195">
        <v>12282</v>
      </c>
      <c r="M150" s="195">
        <v>12080</v>
      </c>
      <c r="N150" s="195">
        <v>11903</v>
      </c>
      <c r="O150" s="195">
        <v>11660.5</v>
      </c>
      <c r="P150" s="195">
        <v>11543</v>
      </c>
      <c r="Q150" s="195">
        <v>11523</v>
      </c>
      <c r="R150" s="195">
        <v>11552</v>
      </c>
      <c r="S150" s="195">
        <v>11600</v>
      </c>
      <c r="T150" s="195">
        <v>11662</v>
      </c>
      <c r="U150" s="195">
        <v>11724.5</v>
      </c>
      <c r="V150" s="195">
        <v>11798.5</v>
      </c>
      <c r="W150" s="195">
        <v>11881</v>
      </c>
      <c r="X150" s="195">
        <v>11950.5</v>
      </c>
      <c r="Y150" s="195">
        <v>12003.5</v>
      </c>
      <c r="Z150" s="195">
        <v>12043</v>
      </c>
      <c r="AA150" s="195">
        <v>12056</v>
      </c>
      <c r="AB150" s="195">
        <v>12047</v>
      </c>
      <c r="AC150" s="195">
        <v>12023</v>
      </c>
      <c r="AD150" s="195">
        <v>11977.5</v>
      </c>
    </row>
    <row r="151" spans="1:30" x14ac:dyDescent="0.2">
      <c r="A151" s="77" t="s">
        <v>41</v>
      </c>
      <c r="B151" s="79" t="s">
        <v>176</v>
      </c>
      <c r="C151" s="105">
        <v>10</v>
      </c>
      <c r="D151" s="105">
        <v>14</v>
      </c>
      <c r="E151" s="105">
        <v>16082.999999999998</v>
      </c>
      <c r="F151" s="105">
        <v>16108</v>
      </c>
      <c r="G151" s="105">
        <v>16104</v>
      </c>
      <c r="H151" s="105">
        <v>16062.000000000002</v>
      </c>
      <c r="I151" s="105">
        <v>15927</v>
      </c>
      <c r="J151" s="105">
        <v>15634</v>
      </c>
      <c r="K151" s="105">
        <v>15203</v>
      </c>
      <c r="L151" s="195">
        <v>15070</v>
      </c>
      <c r="M151" s="195">
        <v>14219.5</v>
      </c>
      <c r="N151" s="195">
        <v>13374.5</v>
      </c>
      <c r="O151" s="195">
        <v>12903.5</v>
      </c>
      <c r="P151" s="195">
        <v>12647.5</v>
      </c>
      <c r="Q151" s="195">
        <v>12341.5</v>
      </c>
      <c r="R151" s="195">
        <v>12140.5</v>
      </c>
      <c r="S151" s="195">
        <v>11964.5</v>
      </c>
      <c r="T151" s="195">
        <v>11722</v>
      </c>
      <c r="U151" s="195">
        <v>11604</v>
      </c>
      <c r="V151" s="195">
        <v>11585</v>
      </c>
      <c r="W151" s="195">
        <v>11615</v>
      </c>
      <c r="X151" s="195">
        <v>11662.5</v>
      </c>
      <c r="Y151" s="195">
        <v>11724.5</v>
      </c>
      <c r="Z151" s="195">
        <v>11787</v>
      </c>
      <c r="AA151" s="195">
        <v>11861</v>
      </c>
      <c r="AB151" s="195">
        <v>11943.5</v>
      </c>
      <c r="AC151" s="195">
        <v>12013</v>
      </c>
      <c r="AD151" s="195">
        <v>12066.5</v>
      </c>
    </row>
    <row r="152" spans="1:30" x14ac:dyDescent="0.2">
      <c r="A152" s="77" t="s">
        <v>41</v>
      </c>
      <c r="B152" s="79" t="s">
        <v>176</v>
      </c>
      <c r="C152" s="105">
        <v>15</v>
      </c>
      <c r="D152" s="105">
        <v>19</v>
      </c>
      <c r="E152" s="105">
        <v>16357</v>
      </c>
      <c r="F152" s="105">
        <v>16423</v>
      </c>
      <c r="G152" s="105">
        <v>16432</v>
      </c>
      <c r="H152" s="105">
        <v>16402</v>
      </c>
      <c r="I152" s="105">
        <v>16361</v>
      </c>
      <c r="J152" s="105">
        <v>16324.000000000002</v>
      </c>
      <c r="K152" s="105">
        <v>16305</v>
      </c>
      <c r="L152" s="195">
        <v>16677.5</v>
      </c>
      <c r="M152" s="195">
        <v>16721.5</v>
      </c>
      <c r="N152" s="195">
        <v>16762</v>
      </c>
      <c r="O152" s="195">
        <v>16532.5</v>
      </c>
      <c r="P152" s="195">
        <v>15958.5</v>
      </c>
      <c r="Q152" s="195">
        <v>15283.5</v>
      </c>
      <c r="R152" s="195">
        <v>14433.5</v>
      </c>
      <c r="S152" s="195">
        <v>13590.5</v>
      </c>
      <c r="T152" s="195">
        <v>13121</v>
      </c>
      <c r="U152" s="195">
        <v>12866</v>
      </c>
      <c r="V152" s="195">
        <v>12560</v>
      </c>
      <c r="W152" s="195">
        <v>12359</v>
      </c>
      <c r="X152" s="195">
        <v>12184</v>
      </c>
      <c r="Y152" s="195">
        <v>11941.5</v>
      </c>
      <c r="Z152" s="195">
        <v>11824.5</v>
      </c>
      <c r="AA152" s="195">
        <v>11805.5</v>
      </c>
      <c r="AB152" s="195">
        <v>11834.5</v>
      </c>
      <c r="AC152" s="195">
        <v>11882.5</v>
      </c>
      <c r="AD152" s="195">
        <v>11944.5</v>
      </c>
    </row>
    <row r="153" spans="1:30" x14ac:dyDescent="0.2">
      <c r="A153" s="77" t="s">
        <v>41</v>
      </c>
      <c r="B153" s="79" t="s">
        <v>176</v>
      </c>
      <c r="C153" s="105">
        <v>20</v>
      </c>
      <c r="D153" s="105">
        <v>24</v>
      </c>
      <c r="E153" s="105">
        <v>16129.000000000002</v>
      </c>
      <c r="F153" s="105">
        <v>16469</v>
      </c>
      <c r="G153" s="105">
        <v>16647</v>
      </c>
      <c r="H153" s="105">
        <v>16708</v>
      </c>
      <c r="I153" s="105">
        <v>16738</v>
      </c>
      <c r="J153" s="105">
        <v>16778</v>
      </c>
      <c r="K153" s="105">
        <v>16776</v>
      </c>
      <c r="L153" s="195">
        <v>17362.5</v>
      </c>
      <c r="M153" s="195">
        <v>17351.5</v>
      </c>
      <c r="N153" s="195">
        <v>17323</v>
      </c>
      <c r="O153" s="195">
        <v>17260.5</v>
      </c>
      <c r="P153" s="195">
        <v>17196</v>
      </c>
      <c r="Q153" s="195">
        <v>17193.5</v>
      </c>
      <c r="R153" s="195">
        <v>17238.5</v>
      </c>
      <c r="S153" s="195">
        <v>17278.5</v>
      </c>
      <c r="T153" s="195">
        <v>17050</v>
      </c>
      <c r="U153" s="195">
        <v>16477</v>
      </c>
      <c r="V153" s="195">
        <v>15803.5</v>
      </c>
      <c r="W153" s="195">
        <v>14956</v>
      </c>
      <c r="X153" s="195">
        <v>14115.5</v>
      </c>
      <c r="Y153" s="195">
        <v>13648</v>
      </c>
      <c r="Z153" s="195">
        <v>13394</v>
      </c>
      <c r="AA153" s="195">
        <v>13089</v>
      </c>
      <c r="AB153" s="195">
        <v>12889</v>
      </c>
      <c r="AC153" s="195">
        <v>12715</v>
      </c>
      <c r="AD153" s="195">
        <v>12474</v>
      </c>
    </row>
    <row r="154" spans="1:30" x14ac:dyDescent="0.2">
      <c r="A154" s="77" t="s">
        <v>41</v>
      </c>
      <c r="B154" s="79" t="s">
        <v>176</v>
      </c>
      <c r="C154" s="105">
        <v>25</v>
      </c>
      <c r="D154" s="105">
        <v>29</v>
      </c>
      <c r="E154" s="105">
        <v>13917</v>
      </c>
      <c r="F154" s="105">
        <v>14297</v>
      </c>
      <c r="G154" s="105">
        <v>14839</v>
      </c>
      <c r="H154" s="105">
        <v>15465</v>
      </c>
      <c r="I154" s="105">
        <v>16050</v>
      </c>
      <c r="J154" s="105">
        <v>16505</v>
      </c>
      <c r="K154" s="105">
        <v>16791</v>
      </c>
      <c r="L154" s="195">
        <v>17974.5</v>
      </c>
      <c r="M154" s="195">
        <v>17963.5</v>
      </c>
      <c r="N154" s="195">
        <v>17909.5</v>
      </c>
      <c r="O154" s="195">
        <v>17896.5</v>
      </c>
      <c r="P154" s="195">
        <v>17918.5</v>
      </c>
      <c r="Q154" s="195">
        <v>17931.5</v>
      </c>
      <c r="R154" s="195">
        <v>17922</v>
      </c>
      <c r="S154" s="195">
        <v>17894.5</v>
      </c>
      <c r="T154" s="195">
        <v>17832</v>
      </c>
      <c r="U154" s="195">
        <v>17769</v>
      </c>
      <c r="V154" s="195">
        <v>17767</v>
      </c>
      <c r="W154" s="195">
        <v>17812</v>
      </c>
      <c r="X154" s="195">
        <v>17852.5</v>
      </c>
      <c r="Y154" s="195">
        <v>17624.5</v>
      </c>
      <c r="Z154" s="195">
        <v>17054.5</v>
      </c>
      <c r="AA154" s="195">
        <v>16383.500000000002</v>
      </c>
      <c r="AB154" s="195">
        <v>15540</v>
      </c>
      <c r="AC154" s="195">
        <v>14704.5</v>
      </c>
      <c r="AD154" s="195">
        <v>14239</v>
      </c>
    </row>
    <row r="155" spans="1:30" x14ac:dyDescent="0.2">
      <c r="A155" s="77" t="s">
        <v>41</v>
      </c>
      <c r="B155" s="79" t="s">
        <v>176</v>
      </c>
      <c r="C155" s="105">
        <v>30</v>
      </c>
      <c r="D155" s="105">
        <v>34</v>
      </c>
      <c r="E155" s="105">
        <v>14259</v>
      </c>
      <c r="F155" s="105">
        <v>14211</v>
      </c>
      <c r="G155" s="105">
        <v>14085</v>
      </c>
      <c r="H155" s="105">
        <v>13956</v>
      </c>
      <c r="I155" s="105">
        <v>13961</v>
      </c>
      <c r="J155" s="105">
        <v>14169</v>
      </c>
      <c r="K155" s="105">
        <v>14506</v>
      </c>
      <c r="L155" s="195">
        <v>16435</v>
      </c>
      <c r="M155" s="195">
        <v>17077.5</v>
      </c>
      <c r="N155" s="195">
        <v>17631.5</v>
      </c>
      <c r="O155" s="195">
        <v>17997.5</v>
      </c>
      <c r="P155" s="195">
        <v>18247.5</v>
      </c>
      <c r="Q155" s="195">
        <v>18371.5</v>
      </c>
      <c r="R155" s="195">
        <v>18362</v>
      </c>
      <c r="S155" s="195">
        <v>18310.5</v>
      </c>
      <c r="T155" s="195">
        <v>18298</v>
      </c>
      <c r="U155" s="195">
        <v>18320</v>
      </c>
      <c r="V155" s="195">
        <v>18334</v>
      </c>
      <c r="W155" s="195">
        <v>18326.5</v>
      </c>
      <c r="X155" s="195">
        <v>18300.5</v>
      </c>
      <c r="Y155" s="195">
        <v>18239.5</v>
      </c>
      <c r="Z155" s="195">
        <v>18177.5</v>
      </c>
      <c r="AA155" s="195">
        <v>18177</v>
      </c>
      <c r="AB155" s="195">
        <v>18223.5</v>
      </c>
      <c r="AC155" s="195">
        <v>18264.5</v>
      </c>
      <c r="AD155" s="195">
        <v>18038.5</v>
      </c>
    </row>
    <row r="156" spans="1:30" x14ac:dyDescent="0.2">
      <c r="A156" s="77" t="s">
        <v>41</v>
      </c>
      <c r="B156" s="79" t="s">
        <v>176</v>
      </c>
      <c r="C156" s="105">
        <v>35</v>
      </c>
      <c r="D156" s="105">
        <v>39</v>
      </c>
      <c r="E156" s="105">
        <v>14347</v>
      </c>
      <c r="F156" s="105">
        <v>14273</v>
      </c>
      <c r="G156" s="105">
        <v>14277</v>
      </c>
      <c r="H156" s="105">
        <v>14331</v>
      </c>
      <c r="I156" s="105">
        <v>14374</v>
      </c>
      <c r="J156" s="105">
        <v>14372</v>
      </c>
      <c r="K156" s="105">
        <v>14287</v>
      </c>
      <c r="L156" s="195">
        <v>15478.5</v>
      </c>
      <c r="M156" s="195">
        <v>15457.5</v>
      </c>
      <c r="N156" s="195">
        <v>15534.5</v>
      </c>
      <c r="O156" s="195">
        <v>15787.5</v>
      </c>
      <c r="P156" s="195">
        <v>16135.000000000002</v>
      </c>
      <c r="Q156" s="195">
        <v>16633.5</v>
      </c>
      <c r="R156" s="195">
        <v>17271.5</v>
      </c>
      <c r="S156" s="195">
        <v>17822</v>
      </c>
      <c r="T156" s="195">
        <v>18186</v>
      </c>
      <c r="U156" s="195">
        <v>18436</v>
      </c>
      <c r="V156" s="195">
        <v>18561</v>
      </c>
      <c r="W156" s="195">
        <v>18553.5</v>
      </c>
      <c r="X156" s="195">
        <v>18503.5</v>
      </c>
      <c r="Y156" s="195">
        <v>18493</v>
      </c>
      <c r="Z156" s="195">
        <v>18518</v>
      </c>
      <c r="AA156" s="195">
        <v>18533</v>
      </c>
      <c r="AB156" s="195">
        <v>18527</v>
      </c>
      <c r="AC156" s="195">
        <v>18503</v>
      </c>
      <c r="AD156" s="195">
        <v>18443</v>
      </c>
    </row>
    <row r="157" spans="1:30" x14ac:dyDescent="0.2">
      <c r="A157" s="77" t="s">
        <v>41</v>
      </c>
      <c r="B157" s="79" t="s">
        <v>176</v>
      </c>
      <c r="C157" s="105">
        <v>40</v>
      </c>
      <c r="D157" s="105">
        <v>44</v>
      </c>
      <c r="E157" s="105">
        <v>15292</v>
      </c>
      <c r="F157" s="105">
        <v>15281</v>
      </c>
      <c r="G157" s="105">
        <v>15084</v>
      </c>
      <c r="H157" s="105">
        <v>14777</v>
      </c>
      <c r="I157" s="105">
        <v>14504</v>
      </c>
      <c r="J157" s="105">
        <v>14340</v>
      </c>
      <c r="K157" s="105">
        <v>14228</v>
      </c>
      <c r="L157" s="195">
        <v>15433.5</v>
      </c>
      <c r="M157" s="195">
        <v>15481</v>
      </c>
      <c r="N157" s="195">
        <v>15577</v>
      </c>
      <c r="O157" s="195">
        <v>15552.5</v>
      </c>
      <c r="P157" s="195">
        <v>15505.5</v>
      </c>
      <c r="Q157" s="195">
        <v>15513</v>
      </c>
      <c r="R157" s="195">
        <v>15494.5</v>
      </c>
      <c r="S157" s="195">
        <v>15572.5</v>
      </c>
      <c r="T157" s="195">
        <v>15824.5</v>
      </c>
      <c r="U157" s="195">
        <v>16169.5</v>
      </c>
      <c r="V157" s="195">
        <v>16665</v>
      </c>
      <c r="W157" s="195">
        <v>17298.5</v>
      </c>
      <c r="X157" s="195">
        <v>17845.5</v>
      </c>
      <c r="Y157" s="195">
        <v>18208</v>
      </c>
      <c r="Z157" s="195">
        <v>18456.5</v>
      </c>
      <c r="AA157" s="195">
        <v>18582.5</v>
      </c>
      <c r="AB157" s="195">
        <v>18577.5</v>
      </c>
      <c r="AC157" s="195">
        <v>18530</v>
      </c>
      <c r="AD157" s="195">
        <v>18521.5</v>
      </c>
    </row>
    <row r="158" spans="1:30" x14ac:dyDescent="0.2">
      <c r="A158" s="77" t="s">
        <v>41</v>
      </c>
      <c r="B158" s="79" t="s">
        <v>176</v>
      </c>
      <c r="C158" s="105">
        <v>45</v>
      </c>
      <c r="D158" s="105">
        <v>49</v>
      </c>
      <c r="E158" s="105">
        <v>13661</v>
      </c>
      <c r="F158" s="105">
        <v>13942</v>
      </c>
      <c r="G158" s="105">
        <v>14315</v>
      </c>
      <c r="H158" s="105">
        <v>14710</v>
      </c>
      <c r="I158" s="105">
        <v>15014</v>
      </c>
      <c r="J158" s="105">
        <v>15155</v>
      </c>
      <c r="K158" s="105">
        <v>15105</v>
      </c>
      <c r="L158" s="195">
        <v>15454.5</v>
      </c>
      <c r="M158" s="195">
        <v>15316.5</v>
      </c>
      <c r="N158" s="195">
        <v>15201</v>
      </c>
      <c r="O158" s="195">
        <v>15240.5</v>
      </c>
      <c r="P158" s="195">
        <v>15328.5</v>
      </c>
      <c r="Q158" s="195">
        <v>15319</v>
      </c>
      <c r="R158" s="195">
        <v>15368</v>
      </c>
      <c r="S158" s="195">
        <v>15466</v>
      </c>
      <c r="T158" s="195">
        <v>15445</v>
      </c>
      <c r="U158" s="195">
        <v>15402</v>
      </c>
      <c r="V158" s="195">
        <v>15412</v>
      </c>
      <c r="W158" s="195">
        <v>15396</v>
      </c>
      <c r="X158" s="195">
        <v>15475.5</v>
      </c>
      <c r="Y158" s="195">
        <v>15727</v>
      </c>
      <c r="Z158" s="195">
        <v>16071.5</v>
      </c>
      <c r="AA158" s="195">
        <v>16563.5</v>
      </c>
      <c r="AB158" s="195">
        <v>17190</v>
      </c>
      <c r="AC158" s="195">
        <v>17731.5</v>
      </c>
      <c r="AD158" s="195">
        <v>18091</v>
      </c>
    </row>
    <row r="159" spans="1:30" x14ac:dyDescent="0.2">
      <c r="A159" s="77" t="s">
        <v>41</v>
      </c>
      <c r="B159" s="79" t="s">
        <v>176</v>
      </c>
      <c r="C159" s="105">
        <v>50</v>
      </c>
      <c r="D159" s="105">
        <v>54</v>
      </c>
      <c r="E159" s="105">
        <v>12868</v>
      </c>
      <c r="F159" s="105">
        <v>13102</v>
      </c>
      <c r="G159" s="105">
        <v>13183</v>
      </c>
      <c r="H159" s="105">
        <v>13191</v>
      </c>
      <c r="I159" s="105">
        <v>13250</v>
      </c>
      <c r="J159" s="105">
        <v>13429</v>
      </c>
      <c r="K159" s="105">
        <v>13668</v>
      </c>
      <c r="L159" s="195">
        <v>14930.5</v>
      </c>
      <c r="M159" s="195">
        <v>15233</v>
      </c>
      <c r="N159" s="195">
        <v>15467</v>
      </c>
      <c r="O159" s="195">
        <v>15460</v>
      </c>
      <c r="P159" s="195">
        <v>15309.5</v>
      </c>
      <c r="Q159" s="195">
        <v>15189</v>
      </c>
      <c r="R159" s="195">
        <v>15058.5</v>
      </c>
      <c r="S159" s="195">
        <v>14949.5</v>
      </c>
      <c r="T159" s="195">
        <v>14991.5</v>
      </c>
      <c r="U159" s="195">
        <v>15081.5</v>
      </c>
      <c r="V159" s="195">
        <v>15077.5</v>
      </c>
      <c r="W159" s="195">
        <v>15129</v>
      </c>
      <c r="X159" s="195">
        <v>15228</v>
      </c>
      <c r="Y159" s="195">
        <v>15212</v>
      </c>
      <c r="Z159" s="195">
        <v>15174.5</v>
      </c>
      <c r="AA159" s="195">
        <v>15188.5</v>
      </c>
      <c r="AB159" s="195">
        <v>15176</v>
      </c>
      <c r="AC159" s="195">
        <v>15258</v>
      </c>
      <c r="AD159" s="195">
        <v>15509</v>
      </c>
    </row>
    <row r="160" spans="1:30" x14ac:dyDescent="0.2">
      <c r="A160" s="77" t="s">
        <v>41</v>
      </c>
      <c r="B160" s="79" t="s">
        <v>176</v>
      </c>
      <c r="C160" s="105">
        <v>55</v>
      </c>
      <c r="D160" s="105">
        <v>59</v>
      </c>
      <c r="E160" s="105">
        <v>10066</v>
      </c>
      <c r="F160" s="105">
        <v>10641</v>
      </c>
      <c r="G160" s="105">
        <v>11207</v>
      </c>
      <c r="H160" s="105">
        <v>11728</v>
      </c>
      <c r="I160" s="105">
        <v>12172</v>
      </c>
      <c r="J160" s="105">
        <v>12515</v>
      </c>
      <c r="K160" s="105">
        <v>12702</v>
      </c>
      <c r="L160" s="195">
        <v>13342.5</v>
      </c>
      <c r="M160" s="195">
        <v>13460</v>
      </c>
      <c r="N160" s="195">
        <v>13545</v>
      </c>
      <c r="O160" s="195">
        <v>13792</v>
      </c>
      <c r="P160" s="195">
        <v>14185</v>
      </c>
      <c r="Q160" s="195">
        <v>14523.5</v>
      </c>
      <c r="R160" s="195">
        <v>14822</v>
      </c>
      <c r="S160" s="195">
        <v>15052</v>
      </c>
      <c r="T160" s="195">
        <v>15050</v>
      </c>
      <c r="U160" s="195">
        <v>14910</v>
      </c>
      <c r="V160" s="195">
        <v>14799</v>
      </c>
      <c r="W160" s="195">
        <v>14678</v>
      </c>
      <c r="X160" s="195">
        <v>14577.5</v>
      </c>
      <c r="Y160" s="195">
        <v>14624.5</v>
      </c>
      <c r="Z160" s="195">
        <v>14717</v>
      </c>
      <c r="AA160" s="195">
        <v>14717.5</v>
      </c>
      <c r="AB160" s="195">
        <v>14773</v>
      </c>
      <c r="AC160" s="195">
        <v>14873.5</v>
      </c>
      <c r="AD160" s="195">
        <v>14862.5</v>
      </c>
    </row>
    <row r="161" spans="1:30" x14ac:dyDescent="0.2">
      <c r="A161" s="77" t="s">
        <v>41</v>
      </c>
      <c r="B161" s="79" t="s">
        <v>176</v>
      </c>
      <c r="C161" s="105">
        <v>60</v>
      </c>
      <c r="D161" s="105">
        <v>64</v>
      </c>
      <c r="E161" s="105">
        <v>6979</v>
      </c>
      <c r="F161" s="105">
        <v>7444</v>
      </c>
      <c r="G161" s="105">
        <v>7953</v>
      </c>
      <c r="H161" s="105">
        <v>8495</v>
      </c>
      <c r="I161" s="105">
        <v>9058</v>
      </c>
      <c r="J161" s="105">
        <v>9628</v>
      </c>
      <c r="K161" s="105">
        <v>10146</v>
      </c>
      <c r="L161" s="195">
        <v>11222.5</v>
      </c>
      <c r="M161" s="195">
        <v>11743.5</v>
      </c>
      <c r="N161" s="195">
        <v>12151</v>
      </c>
      <c r="O161" s="195">
        <v>12440</v>
      </c>
      <c r="P161" s="195">
        <v>12652</v>
      </c>
      <c r="Q161" s="195">
        <v>12828</v>
      </c>
      <c r="R161" s="195">
        <v>12946.5</v>
      </c>
      <c r="S161" s="195">
        <v>13034</v>
      </c>
      <c r="T161" s="195">
        <v>13278.5</v>
      </c>
      <c r="U161" s="195">
        <v>13663</v>
      </c>
      <c r="V161" s="195">
        <v>13994</v>
      </c>
      <c r="W161" s="195">
        <v>14286.5</v>
      </c>
      <c r="X161" s="195">
        <v>14514</v>
      </c>
      <c r="Y161" s="195">
        <v>14518</v>
      </c>
      <c r="Z161" s="195">
        <v>14390</v>
      </c>
      <c r="AA161" s="195">
        <v>14289.5</v>
      </c>
      <c r="AB161" s="195">
        <v>14179</v>
      </c>
      <c r="AC161" s="195">
        <v>14089.5</v>
      </c>
      <c r="AD161" s="195">
        <v>14141.5</v>
      </c>
    </row>
    <row r="162" spans="1:30" x14ac:dyDescent="0.2">
      <c r="A162" s="77" t="s">
        <v>41</v>
      </c>
      <c r="B162" s="79" t="s">
        <v>176</v>
      </c>
      <c r="C162" s="105">
        <v>65</v>
      </c>
      <c r="D162" s="105">
        <v>69</v>
      </c>
      <c r="E162" s="105">
        <v>5049</v>
      </c>
      <c r="F162" s="105">
        <v>5243</v>
      </c>
      <c r="G162" s="105">
        <v>5473</v>
      </c>
      <c r="H162" s="105">
        <v>5748</v>
      </c>
      <c r="I162" s="105">
        <v>6084</v>
      </c>
      <c r="J162" s="105">
        <v>6488</v>
      </c>
      <c r="K162" s="105">
        <v>6901</v>
      </c>
      <c r="L162" s="195">
        <v>7810.5</v>
      </c>
      <c r="M162" s="195">
        <v>8341.5</v>
      </c>
      <c r="N162" s="195">
        <v>8889</v>
      </c>
      <c r="O162" s="195">
        <v>9453.5</v>
      </c>
      <c r="P162" s="195">
        <v>9996.5</v>
      </c>
      <c r="Q162" s="195">
        <v>10541</v>
      </c>
      <c r="R162" s="195">
        <v>11036.5</v>
      </c>
      <c r="S162" s="195">
        <v>11426</v>
      </c>
      <c r="T162" s="195">
        <v>11704</v>
      </c>
      <c r="U162" s="195">
        <v>11910</v>
      </c>
      <c r="V162" s="195">
        <v>12082.5</v>
      </c>
      <c r="W162" s="195">
        <v>12202.5</v>
      </c>
      <c r="X162" s="195">
        <v>12295</v>
      </c>
      <c r="Y162" s="195">
        <v>12535.5</v>
      </c>
      <c r="Z162" s="195">
        <v>12908</v>
      </c>
      <c r="AA162" s="195">
        <v>13230</v>
      </c>
      <c r="AB162" s="195">
        <v>13514</v>
      </c>
      <c r="AC162" s="195">
        <v>13735</v>
      </c>
      <c r="AD162" s="195">
        <v>13745.5</v>
      </c>
    </row>
    <row r="163" spans="1:30" x14ac:dyDescent="0.2">
      <c r="A163" s="77" t="s">
        <v>41</v>
      </c>
      <c r="B163" s="79" t="s">
        <v>176</v>
      </c>
      <c r="C163" s="105">
        <v>70</v>
      </c>
      <c r="D163" s="105">
        <v>74</v>
      </c>
      <c r="E163" s="105">
        <v>3981</v>
      </c>
      <c r="F163" s="105">
        <v>4062.9999999999995</v>
      </c>
      <c r="G163" s="105">
        <v>4131</v>
      </c>
      <c r="H163" s="105">
        <v>4207</v>
      </c>
      <c r="I163" s="105">
        <v>4317</v>
      </c>
      <c r="J163" s="105">
        <v>4480</v>
      </c>
      <c r="K163" s="105">
        <v>4641</v>
      </c>
      <c r="L163" s="195">
        <v>5212.5</v>
      </c>
      <c r="M163" s="195">
        <v>5442.5</v>
      </c>
      <c r="N163" s="195">
        <v>5782</v>
      </c>
      <c r="O163" s="195">
        <v>6190.5</v>
      </c>
      <c r="P163" s="195">
        <v>6633.5</v>
      </c>
      <c r="Q163" s="195">
        <v>7117</v>
      </c>
      <c r="R163" s="195">
        <v>7606</v>
      </c>
      <c r="S163" s="195">
        <v>8112</v>
      </c>
      <c r="T163" s="195">
        <v>8635</v>
      </c>
      <c r="U163" s="195">
        <v>9138</v>
      </c>
      <c r="V163" s="195">
        <v>9643.5</v>
      </c>
      <c r="W163" s="195">
        <v>10103.5</v>
      </c>
      <c r="X163" s="195">
        <v>10468.5</v>
      </c>
      <c r="Y163" s="195">
        <v>10733</v>
      </c>
      <c r="Z163" s="195">
        <v>10929.5</v>
      </c>
      <c r="AA163" s="195">
        <v>11098</v>
      </c>
      <c r="AB163" s="195">
        <v>11219</v>
      </c>
      <c r="AC163" s="195">
        <v>11313</v>
      </c>
      <c r="AD163" s="195">
        <v>11546.5</v>
      </c>
    </row>
    <row r="164" spans="1:30" x14ac:dyDescent="0.2">
      <c r="A164" s="77" t="s">
        <v>41</v>
      </c>
      <c r="B164" s="79" t="s">
        <v>176</v>
      </c>
      <c r="C164" s="105">
        <v>75</v>
      </c>
      <c r="D164" s="105">
        <v>79</v>
      </c>
      <c r="E164" s="105">
        <v>2673</v>
      </c>
      <c r="F164" s="105">
        <v>2789</v>
      </c>
      <c r="G164" s="105">
        <v>2908</v>
      </c>
      <c r="H164" s="105">
        <v>3033</v>
      </c>
      <c r="I164" s="105">
        <v>3150</v>
      </c>
      <c r="J164" s="105">
        <v>3260</v>
      </c>
      <c r="K164" s="105">
        <v>3318</v>
      </c>
      <c r="L164" s="195">
        <v>3665.5</v>
      </c>
      <c r="M164" s="195">
        <v>3814.5</v>
      </c>
      <c r="N164" s="195">
        <v>3959.5</v>
      </c>
      <c r="O164" s="195">
        <v>4144</v>
      </c>
      <c r="P164" s="195">
        <v>4342.5</v>
      </c>
      <c r="Q164" s="195">
        <v>4497.5</v>
      </c>
      <c r="R164" s="195">
        <v>4705</v>
      </c>
      <c r="S164" s="195">
        <v>5008.5</v>
      </c>
      <c r="T164" s="195">
        <v>5371</v>
      </c>
      <c r="U164" s="195">
        <v>5762</v>
      </c>
      <c r="V164" s="195">
        <v>6186</v>
      </c>
      <c r="W164" s="195">
        <v>6616.5</v>
      </c>
      <c r="X164" s="195">
        <v>7066</v>
      </c>
      <c r="Y164" s="195">
        <v>7533.5</v>
      </c>
      <c r="Z164" s="195">
        <v>7981</v>
      </c>
      <c r="AA164" s="195">
        <v>8428.5</v>
      </c>
      <c r="AB164" s="195">
        <v>8838</v>
      </c>
      <c r="AC164" s="195">
        <v>9166</v>
      </c>
      <c r="AD164" s="195">
        <v>9409.5</v>
      </c>
    </row>
    <row r="165" spans="1:30" x14ac:dyDescent="0.2">
      <c r="A165" s="77" t="s">
        <v>41</v>
      </c>
      <c r="B165" s="79" t="s">
        <v>176</v>
      </c>
      <c r="C165" s="105">
        <v>80</v>
      </c>
      <c r="D165" s="105">
        <v>84</v>
      </c>
      <c r="E165" s="105">
        <v>1468</v>
      </c>
      <c r="F165" s="105">
        <v>1540</v>
      </c>
      <c r="G165" s="105">
        <v>1617</v>
      </c>
      <c r="H165" s="105">
        <v>1701</v>
      </c>
      <c r="I165" s="105">
        <v>1792</v>
      </c>
      <c r="J165" s="105">
        <v>1890</v>
      </c>
      <c r="K165" s="105">
        <v>1974</v>
      </c>
      <c r="L165" s="195">
        <v>2373</v>
      </c>
      <c r="M165" s="195">
        <v>2495</v>
      </c>
      <c r="N165" s="195">
        <v>2618</v>
      </c>
      <c r="O165" s="195">
        <v>2705</v>
      </c>
      <c r="P165" s="195">
        <v>2770</v>
      </c>
      <c r="Q165" s="195">
        <v>2870.5</v>
      </c>
      <c r="R165" s="195">
        <v>2994.5</v>
      </c>
      <c r="S165" s="195">
        <v>3115.5</v>
      </c>
      <c r="T165" s="195">
        <v>3266.5</v>
      </c>
      <c r="U165" s="195">
        <v>3426.5</v>
      </c>
      <c r="V165" s="195">
        <v>3553</v>
      </c>
      <c r="W165" s="195">
        <v>3725</v>
      </c>
      <c r="X165" s="195">
        <v>3976</v>
      </c>
      <c r="Y165" s="195">
        <v>4275</v>
      </c>
      <c r="Z165" s="195">
        <v>4594.5</v>
      </c>
      <c r="AA165" s="195">
        <v>4937.5</v>
      </c>
      <c r="AB165" s="195">
        <v>5288.5</v>
      </c>
      <c r="AC165" s="195">
        <v>5658</v>
      </c>
      <c r="AD165" s="195">
        <v>6044</v>
      </c>
    </row>
    <row r="166" spans="1:30" x14ac:dyDescent="0.2">
      <c r="A166" s="77" t="s">
        <v>41</v>
      </c>
      <c r="B166" s="79" t="s">
        <v>176</v>
      </c>
      <c r="C166" s="105">
        <v>85</v>
      </c>
      <c r="D166" s="105">
        <v>89</v>
      </c>
      <c r="E166" s="105">
        <v>693</v>
      </c>
      <c r="F166" s="105">
        <v>722</v>
      </c>
      <c r="G166" s="105">
        <v>737</v>
      </c>
      <c r="H166" s="105">
        <v>747</v>
      </c>
      <c r="I166" s="105">
        <v>763</v>
      </c>
      <c r="J166" s="105">
        <v>791</v>
      </c>
      <c r="K166" s="105">
        <v>851</v>
      </c>
      <c r="L166" s="195">
        <v>1289.5</v>
      </c>
      <c r="M166" s="195">
        <v>1350.5</v>
      </c>
      <c r="N166" s="195">
        <v>1411.5</v>
      </c>
      <c r="O166" s="195">
        <v>1467</v>
      </c>
      <c r="P166" s="195">
        <v>1528.5</v>
      </c>
      <c r="Q166" s="195">
        <v>1611</v>
      </c>
      <c r="R166" s="195">
        <v>1697</v>
      </c>
      <c r="S166" s="195">
        <v>1782.5</v>
      </c>
      <c r="T166" s="195">
        <v>1843</v>
      </c>
      <c r="U166" s="195">
        <v>1890</v>
      </c>
      <c r="V166" s="195">
        <v>1965</v>
      </c>
      <c r="W166" s="195">
        <v>2056.5</v>
      </c>
      <c r="X166" s="195">
        <v>2146</v>
      </c>
      <c r="Y166" s="195">
        <v>2254.5</v>
      </c>
      <c r="Z166" s="195">
        <v>2368</v>
      </c>
      <c r="AA166" s="195">
        <v>2460</v>
      </c>
      <c r="AB166" s="195">
        <v>2587</v>
      </c>
      <c r="AC166" s="195">
        <v>2771.5</v>
      </c>
      <c r="AD166" s="195">
        <v>2990.5</v>
      </c>
    </row>
    <row r="167" spans="1:30" x14ac:dyDescent="0.2">
      <c r="A167" s="77" t="s">
        <v>41</v>
      </c>
      <c r="B167" s="79" t="s">
        <v>176</v>
      </c>
      <c r="C167" s="105">
        <v>90</v>
      </c>
      <c r="D167" s="105">
        <v>94</v>
      </c>
      <c r="E167" s="105">
        <v>222</v>
      </c>
      <c r="F167" s="105">
        <v>247</v>
      </c>
      <c r="G167" s="105">
        <v>261</v>
      </c>
      <c r="H167" s="105">
        <v>265</v>
      </c>
      <c r="I167" s="105">
        <v>259</v>
      </c>
      <c r="J167" s="105">
        <v>242</v>
      </c>
      <c r="K167" s="105">
        <v>268</v>
      </c>
      <c r="L167" s="195">
        <v>533.5</v>
      </c>
      <c r="M167" s="195">
        <v>556.5</v>
      </c>
      <c r="N167" s="195">
        <v>578</v>
      </c>
      <c r="O167" s="195">
        <v>615.5</v>
      </c>
      <c r="P167" s="195">
        <v>661</v>
      </c>
      <c r="Q167" s="195">
        <v>699</v>
      </c>
      <c r="R167" s="195">
        <v>732</v>
      </c>
      <c r="S167" s="195">
        <v>765.5</v>
      </c>
      <c r="T167" s="195">
        <v>799</v>
      </c>
      <c r="U167" s="195">
        <v>836</v>
      </c>
      <c r="V167" s="195">
        <v>883.5</v>
      </c>
      <c r="W167" s="195">
        <v>932.5</v>
      </c>
      <c r="X167" s="195">
        <v>982</v>
      </c>
      <c r="Y167" s="195">
        <v>1016.9999999999999</v>
      </c>
      <c r="Z167" s="195">
        <v>1043.5</v>
      </c>
      <c r="AA167" s="195">
        <v>1089</v>
      </c>
      <c r="AB167" s="195">
        <v>1145</v>
      </c>
      <c r="AC167" s="195">
        <v>1199.5</v>
      </c>
      <c r="AD167" s="195">
        <v>1262.5</v>
      </c>
    </row>
    <row r="168" spans="1:30" x14ac:dyDescent="0.2">
      <c r="A168" s="77" t="s">
        <v>41</v>
      </c>
      <c r="B168" s="79" t="s">
        <v>176</v>
      </c>
      <c r="C168" s="105">
        <v>95</v>
      </c>
      <c r="D168" s="105">
        <v>99</v>
      </c>
      <c r="E168" s="105">
        <v>44</v>
      </c>
      <c r="F168" s="105">
        <v>46</v>
      </c>
      <c r="G168" s="105">
        <v>54</v>
      </c>
      <c r="H168" s="105">
        <v>59</v>
      </c>
      <c r="I168" s="105">
        <v>57</v>
      </c>
      <c r="J168" s="105">
        <v>42</v>
      </c>
      <c r="K168" s="105">
        <v>47</v>
      </c>
      <c r="L168" s="195">
        <v>159</v>
      </c>
      <c r="M168" s="195">
        <v>166</v>
      </c>
      <c r="N168" s="195">
        <v>179</v>
      </c>
      <c r="O168" s="195">
        <v>192</v>
      </c>
      <c r="P168" s="195">
        <v>199.5</v>
      </c>
      <c r="Q168" s="195">
        <v>208</v>
      </c>
      <c r="R168" s="195">
        <v>217</v>
      </c>
      <c r="S168" s="195">
        <v>225.5</v>
      </c>
      <c r="T168" s="195">
        <v>242.5</v>
      </c>
      <c r="U168" s="195">
        <v>262.5</v>
      </c>
      <c r="V168" s="195">
        <v>277.5</v>
      </c>
      <c r="W168" s="195">
        <v>290.5</v>
      </c>
      <c r="X168" s="195">
        <v>304</v>
      </c>
      <c r="Y168" s="195">
        <v>318</v>
      </c>
      <c r="Z168" s="195">
        <v>334.5</v>
      </c>
      <c r="AA168" s="195">
        <v>355</v>
      </c>
      <c r="AB168" s="195">
        <v>375.5</v>
      </c>
      <c r="AC168" s="195">
        <v>396</v>
      </c>
      <c r="AD168" s="195">
        <v>410</v>
      </c>
    </row>
    <row r="169" spans="1:30" x14ac:dyDescent="0.2">
      <c r="A169" s="77" t="s">
        <v>41</v>
      </c>
      <c r="B169" s="79" t="s">
        <v>176</v>
      </c>
      <c r="C169" s="105">
        <v>100</v>
      </c>
      <c r="D169" s="105">
        <v>104</v>
      </c>
      <c r="E169" s="105">
        <v>4</v>
      </c>
      <c r="F169" s="105">
        <v>4</v>
      </c>
      <c r="G169" s="105">
        <v>4</v>
      </c>
      <c r="H169" s="105">
        <v>4</v>
      </c>
      <c r="I169" s="105">
        <v>4</v>
      </c>
      <c r="J169" s="105">
        <v>4</v>
      </c>
      <c r="K169" s="105">
        <v>4</v>
      </c>
      <c r="L169" s="195">
        <v>38</v>
      </c>
      <c r="M169" s="195">
        <v>39.5</v>
      </c>
      <c r="N169" s="195">
        <v>40.5</v>
      </c>
      <c r="O169" s="195">
        <v>41.5</v>
      </c>
      <c r="P169" s="195">
        <v>43.5</v>
      </c>
      <c r="Q169" s="195">
        <v>46</v>
      </c>
      <c r="R169" s="195">
        <v>47.5</v>
      </c>
      <c r="S169" s="195">
        <v>51.5</v>
      </c>
      <c r="T169" s="195">
        <v>55.5</v>
      </c>
      <c r="U169" s="195">
        <v>57.5</v>
      </c>
      <c r="V169" s="195">
        <v>60</v>
      </c>
      <c r="W169" s="195">
        <v>62.5</v>
      </c>
      <c r="X169" s="195">
        <v>66</v>
      </c>
      <c r="Y169" s="195">
        <v>71</v>
      </c>
      <c r="Z169" s="195">
        <v>75.5</v>
      </c>
      <c r="AA169" s="195">
        <v>79.5</v>
      </c>
      <c r="AB169" s="195">
        <v>84</v>
      </c>
      <c r="AC169" s="195">
        <v>88</v>
      </c>
      <c r="AD169" s="195">
        <v>93.5</v>
      </c>
    </row>
    <row r="170" spans="1:30" x14ac:dyDescent="0.2">
      <c r="A170" s="77" t="s">
        <v>42</v>
      </c>
      <c r="B170" s="79" t="s">
        <v>175</v>
      </c>
      <c r="C170" s="105">
        <v>0</v>
      </c>
      <c r="D170" s="105">
        <v>4</v>
      </c>
      <c r="E170" s="105">
        <v>7896</v>
      </c>
      <c r="F170" s="105">
        <v>7767</v>
      </c>
      <c r="G170" s="105">
        <v>7706</v>
      </c>
      <c r="H170" s="105">
        <v>7690</v>
      </c>
      <c r="I170" s="105">
        <v>7691</v>
      </c>
      <c r="J170" s="105">
        <v>7686</v>
      </c>
      <c r="K170" s="105">
        <v>7762</v>
      </c>
      <c r="L170" s="195">
        <v>7654.5</v>
      </c>
      <c r="M170" s="195">
        <v>7640</v>
      </c>
      <c r="N170" s="195">
        <v>7618.5</v>
      </c>
      <c r="O170" s="195">
        <v>7593</v>
      </c>
      <c r="P170" s="195">
        <v>7561</v>
      </c>
      <c r="Q170" s="195">
        <v>7525.5</v>
      </c>
      <c r="R170" s="195">
        <v>7491.5</v>
      </c>
      <c r="S170" s="195">
        <v>7455.5</v>
      </c>
      <c r="T170" s="195">
        <v>7412.5</v>
      </c>
      <c r="U170" s="195">
        <v>7369</v>
      </c>
      <c r="V170" s="195">
        <v>7322.5</v>
      </c>
      <c r="W170" s="195">
        <v>7272</v>
      </c>
      <c r="X170" s="195">
        <v>7224.5</v>
      </c>
      <c r="Y170" s="195">
        <v>7176</v>
      </c>
      <c r="Z170" s="195">
        <v>7125.5</v>
      </c>
      <c r="AA170" s="195">
        <v>7078.5</v>
      </c>
      <c r="AB170" s="195">
        <v>7029.5</v>
      </c>
      <c r="AC170" s="195">
        <v>6975</v>
      </c>
      <c r="AD170" s="195">
        <v>6919.5</v>
      </c>
    </row>
    <row r="171" spans="1:30" x14ac:dyDescent="0.2">
      <c r="A171" s="77" t="s">
        <v>42</v>
      </c>
      <c r="B171" s="79" t="s">
        <v>175</v>
      </c>
      <c r="C171" s="105">
        <v>5</v>
      </c>
      <c r="D171" s="105">
        <v>9</v>
      </c>
      <c r="E171" s="105">
        <v>8938</v>
      </c>
      <c r="F171" s="105">
        <v>8720</v>
      </c>
      <c r="G171" s="105">
        <v>8493</v>
      </c>
      <c r="H171" s="105">
        <v>8270</v>
      </c>
      <c r="I171" s="105">
        <v>8058.9999999999991</v>
      </c>
      <c r="J171" s="105">
        <v>7875</v>
      </c>
      <c r="K171" s="105">
        <v>7737</v>
      </c>
      <c r="L171" s="195">
        <v>7792</v>
      </c>
      <c r="M171" s="195">
        <v>7729.5</v>
      </c>
      <c r="N171" s="195">
        <v>7688.5</v>
      </c>
      <c r="O171" s="195">
        <v>7664.5</v>
      </c>
      <c r="P171" s="195">
        <v>7651.5</v>
      </c>
      <c r="Q171" s="195">
        <v>7642.5</v>
      </c>
      <c r="R171" s="195">
        <v>7627.5</v>
      </c>
      <c r="S171" s="195">
        <v>7605</v>
      </c>
      <c r="T171" s="195">
        <v>7580.5</v>
      </c>
      <c r="U171" s="195">
        <v>7549.5</v>
      </c>
      <c r="V171" s="195">
        <v>7513</v>
      </c>
      <c r="W171" s="195">
        <v>7479</v>
      </c>
      <c r="X171" s="195">
        <v>7443.5</v>
      </c>
      <c r="Y171" s="195">
        <v>7402</v>
      </c>
      <c r="Z171" s="195">
        <v>7358.5</v>
      </c>
      <c r="AA171" s="195">
        <v>7310.5</v>
      </c>
      <c r="AB171" s="195">
        <v>7261</v>
      </c>
      <c r="AC171" s="195">
        <v>7214.5</v>
      </c>
      <c r="AD171" s="195">
        <v>7165</v>
      </c>
    </row>
    <row r="172" spans="1:30" x14ac:dyDescent="0.2">
      <c r="A172" s="77" t="s">
        <v>42</v>
      </c>
      <c r="B172" s="79" t="s">
        <v>175</v>
      </c>
      <c r="C172" s="105">
        <v>10</v>
      </c>
      <c r="D172" s="105">
        <v>14</v>
      </c>
      <c r="E172" s="105">
        <v>9792</v>
      </c>
      <c r="F172" s="105">
        <v>9699</v>
      </c>
      <c r="G172" s="105">
        <v>9551</v>
      </c>
      <c r="H172" s="105">
        <v>9356</v>
      </c>
      <c r="I172" s="105">
        <v>9144</v>
      </c>
      <c r="J172" s="105">
        <v>8923</v>
      </c>
      <c r="K172" s="105">
        <v>8692</v>
      </c>
      <c r="L172" s="195">
        <v>8813</v>
      </c>
      <c r="M172" s="195">
        <v>8466.5</v>
      </c>
      <c r="N172" s="195">
        <v>8148.5</v>
      </c>
      <c r="O172" s="195">
        <v>7973</v>
      </c>
      <c r="P172" s="195">
        <v>7864.5</v>
      </c>
      <c r="Q172" s="195">
        <v>7780</v>
      </c>
      <c r="R172" s="195">
        <v>7719</v>
      </c>
      <c r="S172" s="195">
        <v>7678.5</v>
      </c>
      <c r="T172" s="195">
        <v>7654.5</v>
      </c>
      <c r="U172" s="195">
        <v>7641</v>
      </c>
      <c r="V172" s="195">
        <v>7631</v>
      </c>
      <c r="W172" s="195">
        <v>7616</v>
      </c>
      <c r="X172" s="195">
        <v>7595</v>
      </c>
      <c r="Y172" s="195">
        <v>7570.5</v>
      </c>
      <c r="Z172" s="195">
        <v>7539</v>
      </c>
      <c r="AA172" s="195">
        <v>7503.5</v>
      </c>
      <c r="AB172" s="195">
        <v>7470</v>
      </c>
      <c r="AC172" s="195">
        <v>7435</v>
      </c>
      <c r="AD172" s="195">
        <v>7393</v>
      </c>
    </row>
    <row r="173" spans="1:30" x14ac:dyDescent="0.2">
      <c r="A173" s="77" t="s">
        <v>42</v>
      </c>
      <c r="B173" s="79" t="s">
        <v>175</v>
      </c>
      <c r="C173" s="105">
        <v>15</v>
      </c>
      <c r="D173" s="105">
        <v>19</v>
      </c>
      <c r="E173" s="105">
        <v>9621</v>
      </c>
      <c r="F173" s="105">
        <v>9660</v>
      </c>
      <c r="G173" s="105">
        <v>9717</v>
      </c>
      <c r="H173" s="105">
        <v>9771</v>
      </c>
      <c r="I173" s="105">
        <v>9788</v>
      </c>
      <c r="J173" s="105">
        <v>9747</v>
      </c>
      <c r="K173" s="105">
        <v>9649</v>
      </c>
      <c r="L173" s="195">
        <v>9062.5</v>
      </c>
      <c r="M173" s="195">
        <v>9114.5</v>
      </c>
      <c r="N173" s="195">
        <v>9159</v>
      </c>
      <c r="O173" s="195">
        <v>9098.5</v>
      </c>
      <c r="P173" s="195">
        <v>8985</v>
      </c>
      <c r="Q173" s="195">
        <v>8774</v>
      </c>
      <c r="R173" s="195">
        <v>8429</v>
      </c>
      <c r="S173" s="195">
        <v>8112.5000000000009</v>
      </c>
      <c r="T173" s="195">
        <v>7938</v>
      </c>
      <c r="U173" s="195">
        <v>7830</v>
      </c>
      <c r="V173" s="195">
        <v>7745.5</v>
      </c>
      <c r="W173" s="195">
        <v>7684.5</v>
      </c>
      <c r="X173" s="195">
        <v>7645</v>
      </c>
      <c r="Y173" s="195">
        <v>7621.5</v>
      </c>
      <c r="Z173" s="195">
        <v>7609</v>
      </c>
      <c r="AA173" s="195">
        <v>7600</v>
      </c>
      <c r="AB173" s="195">
        <v>7585</v>
      </c>
      <c r="AC173" s="195">
        <v>7564</v>
      </c>
      <c r="AD173" s="195">
        <v>7540</v>
      </c>
    </row>
    <row r="174" spans="1:30" x14ac:dyDescent="0.2">
      <c r="A174" s="77" t="s">
        <v>42</v>
      </c>
      <c r="B174" s="79" t="s">
        <v>175</v>
      </c>
      <c r="C174" s="105">
        <v>20</v>
      </c>
      <c r="D174" s="105">
        <v>24</v>
      </c>
      <c r="E174" s="105">
        <v>9490</v>
      </c>
      <c r="F174" s="105">
        <v>9530</v>
      </c>
      <c r="G174" s="105">
        <v>9537</v>
      </c>
      <c r="H174" s="105">
        <v>9523</v>
      </c>
      <c r="I174" s="105">
        <v>9518</v>
      </c>
      <c r="J174" s="105">
        <v>9539</v>
      </c>
      <c r="K174" s="105">
        <v>9575</v>
      </c>
      <c r="L174" s="195">
        <v>9570</v>
      </c>
      <c r="M174" s="195">
        <v>9585</v>
      </c>
      <c r="N174" s="195">
        <v>9507</v>
      </c>
      <c r="O174" s="195">
        <v>9320.5</v>
      </c>
      <c r="P174" s="195">
        <v>9099</v>
      </c>
      <c r="Q174" s="195">
        <v>8991</v>
      </c>
      <c r="R174" s="195">
        <v>9043.5</v>
      </c>
      <c r="S174" s="195">
        <v>9089</v>
      </c>
      <c r="T174" s="195">
        <v>9029.5</v>
      </c>
      <c r="U174" s="195">
        <v>8917</v>
      </c>
      <c r="V174" s="195">
        <v>8707</v>
      </c>
      <c r="W174" s="195">
        <v>8363</v>
      </c>
      <c r="X174" s="195">
        <v>8048</v>
      </c>
      <c r="Y174" s="195">
        <v>7874</v>
      </c>
      <c r="Z174" s="195">
        <v>7766</v>
      </c>
      <c r="AA174" s="195">
        <v>7682.5</v>
      </c>
      <c r="AB174" s="195">
        <v>7622.5</v>
      </c>
      <c r="AC174" s="195">
        <v>7583</v>
      </c>
      <c r="AD174" s="195">
        <v>7559.5</v>
      </c>
    </row>
    <row r="175" spans="1:30" x14ac:dyDescent="0.2">
      <c r="A175" s="77" t="s">
        <v>42</v>
      </c>
      <c r="B175" s="79" t="s">
        <v>175</v>
      </c>
      <c r="C175" s="105">
        <v>25</v>
      </c>
      <c r="D175" s="105">
        <v>29</v>
      </c>
      <c r="E175" s="105">
        <v>9088</v>
      </c>
      <c r="F175" s="105">
        <v>9113</v>
      </c>
      <c r="G175" s="105">
        <v>9179</v>
      </c>
      <c r="H175" s="105">
        <v>9270</v>
      </c>
      <c r="I175" s="105">
        <v>9352</v>
      </c>
      <c r="J175" s="105">
        <v>9407</v>
      </c>
      <c r="K175" s="105">
        <v>9442</v>
      </c>
      <c r="L175" s="195">
        <v>8877</v>
      </c>
      <c r="M175" s="195">
        <v>8854.5</v>
      </c>
      <c r="N175" s="195">
        <v>8969.5</v>
      </c>
      <c r="O175" s="195">
        <v>9168</v>
      </c>
      <c r="P175" s="195">
        <v>9365</v>
      </c>
      <c r="Q175" s="195">
        <v>9475.5</v>
      </c>
      <c r="R175" s="195">
        <v>9491</v>
      </c>
      <c r="S175" s="195">
        <v>9413</v>
      </c>
      <c r="T175" s="195">
        <v>9228</v>
      </c>
      <c r="U175" s="195">
        <v>9009.5</v>
      </c>
      <c r="V175" s="195">
        <v>8903</v>
      </c>
      <c r="W175" s="195">
        <v>8956</v>
      </c>
      <c r="X175" s="195">
        <v>9001</v>
      </c>
      <c r="Y175" s="195">
        <v>8942</v>
      </c>
      <c r="Z175" s="195">
        <v>8830.5</v>
      </c>
      <c r="AA175" s="195">
        <v>8621.5</v>
      </c>
      <c r="AB175" s="195">
        <v>8280.5</v>
      </c>
      <c r="AC175" s="195">
        <v>7967.5</v>
      </c>
      <c r="AD175" s="195">
        <v>7795</v>
      </c>
    </row>
    <row r="176" spans="1:30" x14ac:dyDescent="0.2">
      <c r="A176" s="77" t="s">
        <v>42</v>
      </c>
      <c r="B176" s="79" t="s">
        <v>175</v>
      </c>
      <c r="C176" s="105">
        <v>30</v>
      </c>
      <c r="D176" s="105">
        <v>34</v>
      </c>
      <c r="E176" s="105">
        <v>9352</v>
      </c>
      <c r="F176" s="105">
        <v>9303</v>
      </c>
      <c r="G176" s="105">
        <v>9216</v>
      </c>
      <c r="H176" s="105">
        <v>9115</v>
      </c>
      <c r="I176" s="105">
        <v>9042</v>
      </c>
      <c r="J176" s="105">
        <v>9015</v>
      </c>
      <c r="K176" s="105">
        <v>9033</v>
      </c>
      <c r="L176" s="195">
        <v>9246</v>
      </c>
      <c r="M176" s="195">
        <v>9347.5</v>
      </c>
      <c r="N176" s="195">
        <v>9301.5</v>
      </c>
      <c r="O176" s="195">
        <v>9137</v>
      </c>
      <c r="P176" s="195">
        <v>8934.5</v>
      </c>
      <c r="Q176" s="195">
        <v>8775</v>
      </c>
      <c r="R176" s="195">
        <v>8754.5</v>
      </c>
      <c r="S176" s="195">
        <v>8870</v>
      </c>
      <c r="T176" s="195">
        <v>9068</v>
      </c>
      <c r="U176" s="195">
        <v>9265.5</v>
      </c>
      <c r="V176" s="195">
        <v>9377</v>
      </c>
      <c r="W176" s="195">
        <v>9393.5</v>
      </c>
      <c r="X176" s="195">
        <v>9317.5</v>
      </c>
      <c r="Y176" s="195">
        <v>9134.5</v>
      </c>
      <c r="Z176" s="195">
        <v>8917</v>
      </c>
      <c r="AA176" s="195">
        <v>8813</v>
      </c>
      <c r="AB176" s="195">
        <v>8867</v>
      </c>
      <c r="AC176" s="195">
        <v>8912.5</v>
      </c>
      <c r="AD176" s="195">
        <v>8854.5</v>
      </c>
    </row>
    <row r="177" spans="1:30" x14ac:dyDescent="0.2">
      <c r="A177" s="77" t="s">
        <v>42</v>
      </c>
      <c r="B177" s="79" t="s">
        <v>175</v>
      </c>
      <c r="C177" s="105">
        <v>35</v>
      </c>
      <c r="D177" s="105">
        <v>39</v>
      </c>
      <c r="E177" s="105">
        <v>9318</v>
      </c>
      <c r="F177" s="105">
        <v>9265</v>
      </c>
      <c r="G177" s="105">
        <v>9261</v>
      </c>
      <c r="H177" s="105">
        <v>9285</v>
      </c>
      <c r="I177" s="105">
        <v>9298</v>
      </c>
      <c r="J177" s="105">
        <v>9274</v>
      </c>
      <c r="K177" s="105">
        <v>9218</v>
      </c>
      <c r="L177" s="195">
        <v>9206</v>
      </c>
      <c r="M177" s="195">
        <v>9010</v>
      </c>
      <c r="N177" s="195">
        <v>8879.5</v>
      </c>
      <c r="O177" s="195">
        <v>8874</v>
      </c>
      <c r="P177" s="195">
        <v>8970</v>
      </c>
      <c r="Q177" s="195">
        <v>9132</v>
      </c>
      <c r="R177" s="195">
        <v>9234.5</v>
      </c>
      <c r="S177" s="195">
        <v>9191</v>
      </c>
      <c r="T177" s="195">
        <v>9028.5</v>
      </c>
      <c r="U177" s="195">
        <v>8829.5</v>
      </c>
      <c r="V177" s="195">
        <v>8673.5</v>
      </c>
      <c r="W177" s="195">
        <v>8654.5</v>
      </c>
      <c r="X177" s="195">
        <v>8771</v>
      </c>
      <c r="Y177" s="195">
        <v>8969.5</v>
      </c>
      <c r="Z177" s="195">
        <v>9166.5</v>
      </c>
      <c r="AA177" s="195">
        <v>9278.5</v>
      </c>
      <c r="AB177" s="195">
        <v>9295.5</v>
      </c>
      <c r="AC177" s="195">
        <v>9220</v>
      </c>
      <c r="AD177" s="195">
        <v>9040</v>
      </c>
    </row>
    <row r="178" spans="1:30" x14ac:dyDescent="0.2">
      <c r="A178" s="77" t="s">
        <v>42</v>
      </c>
      <c r="B178" s="79" t="s">
        <v>175</v>
      </c>
      <c r="C178" s="105">
        <v>40</v>
      </c>
      <c r="D178" s="105">
        <v>44</v>
      </c>
      <c r="E178" s="105">
        <v>9900</v>
      </c>
      <c r="F178" s="105">
        <v>9814</v>
      </c>
      <c r="G178" s="105">
        <v>9663</v>
      </c>
      <c r="H178" s="105">
        <v>9482</v>
      </c>
      <c r="I178" s="105">
        <v>9322</v>
      </c>
      <c r="J178" s="105">
        <v>9220</v>
      </c>
      <c r="K178" s="105">
        <v>9160</v>
      </c>
      <c r="L178" s="195">
        <v>8784.5</v>
      </c>
      <c r="M178" s="195">
        <v>8904.5</v>
      </c>
      <c r="N178" s="195">
        <v>9012</v>
      </c>
      <c r="O178" s="195">
        <v>9106.5</v>
      </c>
      <c r="P178" s="195">
        <v>9172.5</v>
      </c>
      <c r="Q178" s="195">
        <v>9097.5</v>
      </c>
      <c r="R178" s="195">
        <v>8904</v>
      </c>
      <c r="S178" s="195">
        <v>8777</v>
      </c>
      <c r="T178" s="195">
        <v>8773.5</v>
      </c>
      <c r="U178" s="195">
        <v>8869</v>
      </c>
      <c r="V178" s="195">
        <v>9030.5</v>
      </c>
      <c r="W178" s="195">
        <v>9134</v>
      </c>
      <c r="X178" s="195">
        <v>9092.5</v>
      </c>
      <c r="Y178" s="195">
        <v>8933.5</v>
      </c>
      <c r="Z178" s="195">
        <v>8737.5</v>
      </c>
      <c r="AA178" s="195">
        <v>8583</v>
      </c>
      <c r="AB178" s="195">
        <v>8566</v>
      </c>
      <c r="AC178" s="195">
        <v>8683.5</v>
      </c>
      <c r="AD178" s="195">
        <v>8881</v>
      </c>
    </row>
    <row r="179" spans="1:30" x14ac:dyDescent="0.2">
      <c r="A179" s="77" t="s">
        <v>42</v>
      </c>
      <c r="B179" s="79" t="s">
        <v>175</v>
      </c>
      <c r="C179" s="105">
        <v>45</v>
      </c>
      <c r="D179" s="105">
        <v>49</v>
      </c>
      <c r="E179" s="105">
        <v>9633</v>
      </c>
      <c r="F179" s="105">
        <v>9620</v>
      </c>
      <c r="G179" s="105">
        <v>9666</v>
      </c>
      <c r="H179" s="105">
        <v>9734</v>
      </c>
      <c r="I179" s="105">
        <v>9772</v>
      </c>
      <c r="J179" s="105">
        <v>9748</v>
      </c>
      <c r="K179" s="105">
        <v>9655</v>
      </c>
      <c r="L179" s="195">
        <v>9143.5</v>
      </c>
      <c r="M179" s="195">
        <v>8955.5</v>
      </c>
      <c r="N179" s="195">
        <v>8836</v>
      </c>
      <c r="O179" s="195">
        <v>8719</v>
      </c>
      <c r="P179" s="195">
        <v>8623.5</v>
      </c>
      <c r="Q179" s="195">
        <v>8646.5</v>
      </c>
      <c r="R179" s="195">
        <v>8767</v>
      </c>
      <c r="S179" s="195">
        <v>8875.5</v>
      </c>
      <c r="T179" s="195">
        <v>8970</v>
      </c>
      <c r="U179" s="195">
        <v>9036.5</v>
      </c>
      <c r="V179" s="195">
        <v>8964.5</v>
      </c>
      <c r="W179" s="195">
        <v>8776</v>
      </c>
      <c r="X179" s="195">
        <v>8653</v>
      </c>
      <c r="Y179" s="195">
        <v>8650.5</v>
      </c>
      <c r="Z179" s="195">
        <v>8748</v>
      </c>
      <c r="AA179" s="195">
        <v>8911</v>
      </c>
      <c r="AB179" s="195">
        <v>9014</v>
      </c>
      <c r="AC179" s="195">
        <v>8973.5</v>
      </c>
      <c r="AD179" s="195">
        <v>8818</v>
      </c>
    </row>
    <row r="180" spans="1:30" x14ac:dyDescent="0.2">
      <c r="A180" s="77" t="s">
        <v>42</v>
      </c>
      <c r="B180" s="79" t="s">
        <v>175</v>
      </c>
      <c r="C180" s="105">
        <v>50</v>
      </c>
      <c r="D180" s="105">
        <v>54</v>
      </c>
      <c r="E180" s="105">
        <v>9859</v>
      </c>
      <c r="F180" s="105">
        <v>9795</v>
      </c>
      <c r="G180" s="105">
        <v>9681</v>
      </c>
      <c r="H180" s="105">
        <v>9546</v>
      </c>
      <c r="I180" s="105">
        <v>9442</v>
      </c>
      <c r="J180" s="105">
        <v>9394</v>
      </c>
      <c r="K180" s="105">
        <v>9376</v>
      </c>
      <c r="L180" s="195">
        <v>9253</v>
      </c>
      <c r="M180" s="195">
        <v>9310.5</v>
      </c>
      <c r="N180" s="195">
        <v>9314</v>
      </c>
      <c r="O180" s="195">
        <v>9266.5</v>
      </c>
      <c r="P180" s="195">
        <v>9134</v>
      </c>
      <c r="Q180" s="195">
        <v>8924</v>
      </c>
      <c r="R180" s="195">
        <v>8743</v>
      </c>
      <c r="S180" s="195">
        <v>8630</v>
      </c>
      <c r="T180" s="195">
        <v>8518.5</v>
      </c>
      <c r="U180" s="195">
        <v>8428.5</v>
      </c>
      <c r="V180" s="195">
        <v>8455</v>
      </c>
      <c r="W180" s="195">
        <v>8576</v>
      </c>
      <c r="X180" s="195">
        <v>8685</v>
      </c>
      <c r="Y180" s="195">
        <v>8781</v>
      </c>
      <c r="Z180" s="195">
        <v>8848</v>
      </c>
      <c r="AA180" s="195">
        <v>8779.5</v>
      </c>
      <c r="AB180" s="195">
        <v>8597.5</v>
      </c>
      <c r="AC180" s="195">
        <v>8480</v>
      </c>
      <c r="AD180" s="195">
        <v>8482</v>
      </c>
    </row>
    <row r="181" spans="1:30" x14ac:dyDescent="0.2">
      <c r="A181" s="77" t="s">
        <v>42</v>
      </c>
      <c r="B181" s="79" t="s">
        <v>175</v>
      </c>
      <c r="C181" s="105">
        <v>55</v>
      </c>
      <c r="D181" s="105">
        <v>59</v>
      </c>
      <c r="E181" s="105">
        <v>9055</v>
      </c>
      <c r="F181" s="105">
        <v>9205</v>
      </c>
      <c r="G181" s="105">
        <v>9322</v>
      </c>
      <c r="H181" s="105">
        <v>9407</v>
      </c>
      <c r="I181" s="105">
        <v>9451</v>
      </c>
      <c r="J181" s="105">
        <v>9453</v>
      </c>
      <c r="K181" s="105">
        <v>9393</v>
      </c>
      <c r="L181" s="195">
        <v>9142.5</v>
      </c>
      <c r="M181" s="195">
        <v>9049</v>
      </c>
      <c r="N181" s="195">
        <v>8948</v>
      </c>
      <c r="O181" s="195">
        <v>8894</v>
      </c>
      <c r="P181" s="195">
        <v>8897.5</v>
      </c>
      <c r="Q181" s="195">
        <v>8956</v>
      </c>
      <c r="R181" s="195">
        <v>9015.5</v>
      </c>
      <c r="S181" s="195">
        <v>9023</v>
      </c>
      <c r="T181" s="195">
        <v>8980</v>
      </c>
      <c r="U181" s="195">
        <v>8853.5</v>
      </c>
      <c r="V181" s="195">
        <v>8654.5</v>
      </c>
      <c r="W181" s="195">
        <v>8483.5</v>
      </c>
      <c r="X181" s="195">
        <v>8378</v>
      </c>
      <c r="Y181" s="195">
        <v>8274</v>
      </c>
      <c r="Z181" s="195">
        <v>8189.5000000000009</v>
      </c>
      <c r="AA181" s="195">
        <v>8219</v>
      </c>
      <c r="AB181" s="195">
        <v>8342</v>
      </c>
      <c r="AC181" s="195">
        <v>8452.5</v>
      </c>
      <c r="AD181" s="195">
        <v>8549</v>
      </c>
    </row>
    <row r="182" spans="1:30" x14ac:dyDescent="0.2">
      <c r="A182" s="77" t="s">
        <v>42</v>
      </c>
      <c r="B182" s="79" t="s">
        <v>175</v>
      </c>
      <c r="C182" s="105">
        <v>60</v>
      </c>
      <c r="D182" s="105">
        <v>64</v>
      </c>
      <c r="E182" s="105">
        <v>7438</v>
      </c>
      <c r="F182" s="105">
        <v>7664</v>
      </c>
      <c r="G182" s="105">
        <v>7904</v>
      </c>
      <c r="H182" s="105">
        <v>8143.0000000000009</v>
      </c>
      <c r="I182" s="105">
        <v>8359</v>
      </c>
      <c r="J182" s="105">
        <v>8540</v>
      </c>
      <c r="K182" s="105">
        <v>8688</v>
      </c>
      <c r="L182" s="195">
        <v>8752</v>
      </c>
      <c r="M182" s="195">
        <v>8831.5</v>
      </c>
      <c r="N182" s="195">
        <v>8890.5</v>
      </c>
      <c r="O182" s="195">
        <v>8850.5</v>
      </c>
      <c r="P182" s="195">
        <v>8791.5</v>
      </c>
      <c r="Q182" s="195">
        <v>8748</v>
      </c>
      <c r="R182" s="195">
        <v>8664.5</v>
      </c>
      <c r="S182" s="195">
        <v>8572.5</v>
      </c>
      <c r="T182" s="195">
        <v>8525</v>
      </c>
      <c r="U182" s="195">
        <v>8533.5</v>
      </c>
      <c r="V182" s="195">
        <v>8595</v>
      </c>
      <c r="W182" s="195">
        <v>8658</v>
      </c>
      <c r="X182" s="195">
        <v>8669</v>
      </c>
      <c r="Y182" s="195">
        <v>8632</v>
      </c>
      <c r="Z182" s="195">
        <v>8516</v>
      </c>
      <c r="AA182" s="195">
        <v>8329</v>
      </c>
      <c r="AB182" s="195">
        <v>8169.4999999999991</v>
      </c>
      <c r="AC182" s="195">
        <v>8071.9999999999991</v>
      </c>
      <c r="AD182" s="195">
        <v>7975.5</v>
      </c>
    </row>
    <row r="183" spans="1:30" x14ac:dyDescent="0.2">
      <c r="A183" s="77" t="s">
        <v>42</v>
      </c>
      <c r="B183" s="79" t="s">
        <v>175</v>
      </c>
      <c r="C183" s="105">
        <v>65</v>
      </c>
      <c r="D183" s="105">
        <v>69</v>
      </c>
      <c r="E183" s="105">
        <v>5995</v>
      </c>
      <c r="F183" s="105">
        <v>6225</v>
      </c>
      <c r="G183" s="105">
        <v>6409</v>
      </c>
      <c r="H183" s="105">
        <v>6572</v>
      </c>
      <c r="I183" s="105">
        <v>6742</v>
      </c>
      <c r="J183" s="105">
        <v>6940</v>
      </c>
      <c r="K183" s="105">
        <v>7148</v>
      </c>
      <c r="L183" s="195">
        <v>7429</v>
      </c>
      <c r="M183" s="195">
        <v>7639.5</v>
      </c>
      <c r="N183" s="195">
        <v>7795.5</v>
      </c>
      <c r="O183" s="195">
        <v>7951</v>
      </c>
      <c r="P183" s="195">
        <v>8086.4999999999991</v>
      </c>
      <c r="Q183" s="195">
        <v>8167</v>
      </c>
      <c r="R183" s="195">
        <v>8248.5</v>
      </c>
      <c r="S183" s="195">
        <v>8310</v>
      </c>
      <c r="T183" s="195">
        <v>8279.5</v>
      </c>
      <c r="U183" s="195">
        <v>8232.5</v>
      </c>
      <c r="V183" s="195">
        <v>8198.5</v>
      </c>
      <c r="W183" s="195">
        <v>8125.5000000000009</v>
      </c>
      <c r="X183" s="195">
        <v>8046.5</v>
      </c>
      <c r="Y183" s="195">
        <v>8010.5</v>
      </c>
      <c r="Z183" s="195">
        <v>8026.9999999999991</v>
      </c>
      <c r="AA183" s="195">
        <v>8093.5000000000009</v>
      </c>
      <c r="AB183" s="195">
        <v>8159.0000000000009</v>
      </c>
      <c r="AC183" s="195">
        <v>8175.5</v>
      </c>
      <c r="AD183" s="195">
        <v>8147.5000000000009</v>
      </c>
    </row>
    <row r="184" spans="1:30" x14ac:dyDescent="0.2">
      <c r="A184" s="77" t="s">
        <v>42</v>
      </c>
      <c r="B184" s="79" t="s">
        <v>175</v>
      </c>
      <c r="C184" s="105">
        <v>70</v>
      </c>
      <c r="D184" s="105">
        <v>74</v>
      </c>
      <c r="E184" s="105">
        <v>4122</v>
      </c>
      <c r="F184" s="105">
        <v>4324</v>
      </c>
      <c r="G184" s="105">
        <v>4598</v>
      </c>
      <c r="H184" s="105">
        <v>4913</v>
      </c>
      <c r="I184" s="105">
        <v>5217</v>
      </c>
      <c r="J184" s="105">
        <v>5482</v>
      </c>
      <c r="K184" s="105">
        <v>5679</v>
      </c>
      <c r="L184" s="195">
        <v>5403.5</v>
      </c>
      <c r="M184" s="195">
        <v>5587.5</v>
      </c>
      <c r="N184" s="195">
        <v>5818</v>
      </c>
      <c r="O184" s="195">
        <v>6100.5</v>
      </c>
      <c r="P184" s="195">
        <v>6402.5</v>
      </c>
      <c r="Q184" s="195">
        <v>6674</v>
      </c>
      <c r="R184" s="195">
        <v>6870</v>
      </c>
      <c r="S184" s="195">
        <v>7017.5</v>
      </c>
      <c r="T184" s="195">
        <v>7166.5</v>
      </c>
      <c r="U184" s="195">
        <v>7299</v>
      </c>
      <c r="V184" s="195">
        <v>7381.5</v>
      </c>
      <c r="W184" s="195">
        <v>7463</v>
      </c>
      <c r="X184" s="195">
        <v>7527</v>
      </c>
      <c r="Y184" s="195">
        <v>7509.5</v>
      </c>
      <c r="Z184" s="195">
        <v>7477</v>
      </c>
      <c r="AA184" s="195">
        <v>7455.5</v>
      </c>
      <c r="AB184" s="195">
        <v>7398.5</v>
      </c>
      <c r="AC184" s="195">
        <v>7336</v>
      </c>
      <c r="AD184" s="195">
        <v>7313.5</v>
      </c>
    </row>
    <row r="185" spans="1:30" x14ac:dyDescent="0.2">
      <c r="A185" s="77" t="s">
        <v>42</v>
      </c>
      <c r="B185" s="79" t="s">
        <v>175</v>
      </c>
      <c r="C185" s="105">
        <v>75</v>
      </c>
      <c r="D185" s="105">
        <v>79</v>
      </c>
      <c r="E185" s="105">
        <v>3309</v>
      </c>
      <c r="F185" s="105">
        <v>3334</v>
      </c>
      <c r="G185" s="105">
        <v>3337</v>
      </c>
      <c r="H185" s="105">
        <v>3353</v>
      </c>
      <c r="I185" s="105">
        <v>3426</v>
      </c>
      <c r="J185" s="105">
        <v>3576</v>
      </c>
      <c r="K185" s="105">
        <v>3754</v>
      </c>
      <c r="L185" s="195">
        <v>3707</v>
      </c>
      <c r="M185" s="195">
        <v>3923.5</v>
      </c>
      <c r="N185" s="195">
        <v>4119.5</v>
      </c>
      <c r="O185" s="195">
        <v>4301</v>
      </c>
      <c r="P185" s="195">
        <v>4438</v>
      </c>
      <c r="Q185" s="195">
        <v>4570</v>
      </c>
      <c r="R185" s="195">
        <v>4734.5</v>
      </c>
      <c r="S185" s="195">
        <v>4941.5</v>
      </c>
      <c r="T185" s="195">
        <v>5195</v>
      </c>
      <c r="U185" s="195">
        <v>5461</v>
      </c>
      <c r="V185" s="195">
        <v>5698.5</v>
      </c>
      <c r="W185" s="195">
        <v>5871.5</v>
      </c>
      <c r="X185" s="195">
        <v>6006</v>
      </c>
      <c r="Y185" s="195">
        <v>6146.5</v>
      </c>
      <c r="Z185" s="195">
        <v>6271.5</v>
      </c>
      <c r="AA185" s="195">
        <v>6352</v>
      </c>
      <c r="AB185" s="195">
        <v>6431</v>
      </c>
      <c r="AC185" s="195">
        <v>6495.5</v>
      </c>
      <c r="AD185" s="195">
        <v>6492.5</v>
      </c>
    </row>
    <row r="186" spans="1:30" x14ac:dyDescent="0.2">
      <c r="A186" s="77" t="s">
        <v>42</v>
      </c>
      <c r="B186" s="79" t="s">
        <v>175</v>
      </c>
      <c r="C186" s="105">
        <v>80</v>
      </c>
      <c r="D186" s="105">
        <v>84</v>
      </c>
      <c r="E186" s="105">
        <v>2255</v>
      </c>
      <c r="F186" s="105">
        <v>2311</v>
      </c>
      <c r="G186" s="105">
        <v>2387</v>
      </c>
      <c r="H186" s="105">
        <v>2471</v>
      </c>
      <c r="I186" s="105">
        <v>2544</v>
      </c>
      <c r="J186" s="105">
        <v>2601</v>
      </c>
      <c r="K186" s="105">
        <v>2623</v>
      </c>
      <c r="L186" s="195">
        <v>2004</v>
      </c>
      <c r="M186" s="195">
        <v>2058.5</v>
      </c>
      <c r="N186" s="195">
        <v>2151.5</v>
      </c>
      <c r="O186" s="195">
        <v>2258.5</v>
      </c>
      <c r="P186" s="195">
        <v>2399.5</v>
      </c>
      <c r="Q186" s="195">
        <v>2568</v>
      </c>
      <c r="R186" s="195">
        <v>2728</v>
      </c>
      <c r="S186" s="195">
        <v>2874</v>
      </c>
      <c r="T186" s="195">
        <v>3009</v>
      </c>
      <c r="U186" s="195">
        <v>3112.5</v>
      </c>
      <c r="V186" s="195">
        <v>3217.5</v>
      </c>
      <c r="W186" s="195">
        <v>3350.5</v>
      </c>
      <c r="X186" s="195">
        <v>3516.5</v>
      </c>
      <c r="Y186" s="195">
        <v>3716.5</v>
      </c>
      <c r="Z186" s="195">
        <v>3919</v>
      </c>
      <c r="AA186" s="195">
        <v>4100.5</v>
      </c>
      <c r="AB186" s="195">
        <v>4235.5</v>
      </c>
      <c r="AC186" s="195">
        <v>4346.5</v>
      </c>
      <c r="AD186" s="195">
        <v>4470.5</v>
      </c>
    </row>
    <row r="187" spans="1:30" x14ac:dyDescent="0.2">
      <c r="A187" s="77" t="s">
        <v>42</v>
      </c>
      <c r="B187" s="79" t="s">
        <v>175</v>
      </c>
      <c r="C187" s="105">
        <v>85</v>
      </c>
      <c r="D187" s="105">
        <v>89</v>
      </c>
      <c r="E187" s="105">
        <v>1428</v>
      </c>
      <c r="F187" s="105">
        <v>1449</v>
      </c>
      <c r="G187" s="105">
        <v>1458</v>
      </c>
      <c r="H187" s="105">
        <v>1464</v>
      </c>
      <c r="I187" s="105">
        <v>1482</v>
      </c>
      <c r="J187" s="105">
        <v>1518</v>
      </c>
      <c r="K187" s="105">
        <v>1575</v>
      </c>
      <c r="L187" s="195">
        <v>906.5</v>
      </c>
      <c r="M187" s="195">
        <v>930.5</v>
      </c>
      <c r="N187" s="195">
        <v>957.5</v>
      </c>
      <c r="O187" s="195">
        <v>993.5</v>
      </c>
      <c r="P187" s="195">
        <v>1008.5</v>
      </c>
      <c r="Q187" s="195">
        <v>1017.5000000000001</v>
      </c>
      <c r="R187" s="195">
        <v>1055</v>
      </c>
      <c r="S187" s="195">
        <v>1112.5</v>
      </c>
      <c r="T187" s="195">
        <v>1178</v>
      </c>
      <c r="U187" s="195">
        <v>1260.5</v>
      </c>
      <c r="V187" s="195">
        <v>1358</v>
      </c>
      <c r="W187" s="195">
        <v>1451</v>
      </c>
      <c r="X187" s="195">
        <v>1536.5</v>
      </c>
      <c r="Y187" s="195">
        <v>1618</v>
      </c>
      <c r="Z187" s="195">
        <v>1682</v>
      </c>
      <c r="AA187" s="195">
        <v>1749.5</v>
      </c>
      <c r="AB187" s="195">
        <v>1836.5</v>
      </c>
      <c r="AC187" s="195">
        <v>1943.5</v>
      </c>
      <c r="AD187" s="195">
        <v>2071.5</v>
      </c>
    </row>
    <row r="188" spans="1:30" x14ac:dyDescent="0.2">
      <c r="A188" s="77" t="s">
        <v>42</v>
      </c>
      <c r="B188" s="79" t="s">
        <v>175</v>
      </c>
      <c r="C188" s="105">
        <v>90</v>
      </c>
      <c r="D188" s="105">
        <v>94</v>
      </c>
      <c r="E188" s="105">
        <v>707</v>
      </c>
      <c r="F188" s="105">
        <v>740</v>
      </c>
      <c r="G188" s="105">
        <v>757</v>
      </c>
      <c r="H188" s="105">
        <v>767</v>
      </c>
      <c r="I188" s="105">
        <v>769</v>
      </c>
      <c r="J188" s="105">
        <v>769</v>
      </c>
      <c r="K188" s="105">
        <v>798</v>
      </c>
      <c r="L188" s="195">
        <v>287.5</v>
      </c>
      <c r="M188" s="195">
        <v>295</v>
      </c>
      <c r="N188" s="195">
        <v>292.5</v>
      </c>
      <c r="O188" s="195">
        <v>290</v>
      </c>
      <c r="P188" s="195">
        <v>299.5</v>
      </c>
      <c r="Q188" s="195">
        <v>316.5</v>
      </c>
      <c r="R188" s="195">
        <v>328.5</v>
      </c>
      <c r="S188" s="195">
        <v>339</v>
      </c>
      <c r="T188" s="195">
        <v>353</v>
      </c>
      <c r="U188" s="195">
        <v>361</v>
      </c>
      <c r="V188" s="195">
        <v>366.5</v>
      </c>
      <c r="W188" s="195">
        <v>384</v>
      </c>
      <c r="X188" s="195">
        <v>410.5</v>
      </c>
      <c r="Y188" s="195">
        <v>440</v>
      </c>
      <c r="Z188" s="195">
        <v>474.5</v>
      </c>
      <c r="AA188" s="195">
        <v>514.5</v>
      </c>
      <c r="AB188" s="195">
        <v>554.5</v>
      </c>
      <c r="AC188" s="195">
        <v>592.5</v>
      </c>
      <c r="AD188" s="195">
        <v>628.5</v>
      </c>
    </row>
    <row r="189" spans="1:30" x14ac:dyDescent="0.2">
      <c r="A189" s="77" t="s">
        <v>42</v>
      </c>
      <c r="B189" s="79" t="s">
        <v>175</v>
      </c>
      <c r="C189" s="105">
        <v>95</v>
      </c>
      <c r="D189" s="105">
        <v>99</v>
      </c>
      <c r="E189" s="105">
        <v>267</v>
      </c>
      <c r="F189" s="105">
        <v>276</v>
      </c>
      <c r="G189" s="105">
        <v>291</v>
      </c>
      <c r="H189" s="105">
        <v>302</v>
      </c>
      <c r="I189" s="105">
        <v>303</v>
      </c>
      <c r="J189" s="105">
        <v>284</v>
      </c>
      <c r="K189" s="105">
        <v>298</v>
      </c>
      <c r="L189" s="195">
        <v>46.5</v>
      </c>
      <c r="M189" s="195">
        <v>48</v>
      </c>
      <c r="N189" s="195">
        <v>51.5</v>
      </c>
      <c r="O189" s="195">
        <v>55.5</v>
      </c>
      <c r="P189" s="195">
        <v>56.5</v>
      </c>
      <c r="Q189" s="195">
        <v>58</v>
      </c>
      <c r="R189" s="195">
        <v>60</v>
      </c>
      <c r="S189" s="195">
        <v>60</v>
      </c>
      <c r="T189" s="195">
        <v>60.5</v>
      </c>
      <c r="U189" s="195">
        <v>63</v>
      </c>
      <c r="V189" s="195">
        <v>68</v>
      </c>
      <c r="W189" s="195">
        <v>71</v>
      </c>
      <c r="X189" s="195">
        <v>73.5</v>
      </c>
      <c r="Y189" s="195">
        <v>77.5</v>
      </c>
      <c r="Z189" s="195">
        <v>79</v>
      </c>
      <c r="AA189" s="195">
        <v>81.5</v>
      </c>
      <c r="AB189" s="195">
        <v>86.5</v>
      </c>
      <c r="AC189" s="195">
        <v>93.5</v>
      </c>
      <c r="AD189" s="195">
        <v>102</v>
      </c>
    </row>
    <row r="190" spans="1:30" x14ac:dyDescent="0.2">
      <c r="A190" s="77" t="s">
        <v>42</v>
      </c>
      <c r="B190" s="79" t="s">
        <v>175</v>
      </c>
      <c r="C190" s="105">
        <v>100</v>
      </c>
      <c r="D190" s="105">
        <v>104</v>
      </c>
      <c r="E190" s="105">
        <v>85</v>
      </c>
      <c r="F190" s="105">
        <v>88</v>
      </c>
      <c r="G190" s="105">
        <v>90</v>
      </c>
      <c r="H190" s="105">
        <v>91</v>
      </c>
      <c r="I190" s="105">
        <v>92</v>
      </c>
      <c r="J190" s="105">
        <v>93</v>
      </c>
      <c r="K190" s="105">
        <v>94</v>
      </c>
      <c r="L190" s="195">
        <v>4</v>
      </c>
      <c r="M190" s="195">
        <v>4</v>
      </c>
      <c r="N190" s="195">
        <v>4</v>
      </c>
      <c r="O190" s="195">
        <v>4</v>
      </c>
      <c r="P190" s="195">
        <v>4</v>
      </c>
      <c r="Q190" s="195">
        <v>4</v>
      </c>
      <c r="R190" s="195">
        <v>4.5</v>
      </c>
      <c r="S190" s="195">
        <v>5</v>
      </c>
      <c r="T190" s="195">
        <v>5.5</v>
      </c>
      <c r="U190" s="195">
        <v>6</v>
      </c>
      <c r="V190" s="195">
        <v>6.5</v>
      </c>
      <c r="W190" s="195">
        <v>7</v>
      </c>
      <c r="X190" s="195">
        <v>7</v>
      </c>
      <c r="Y190" s="195">
        <v>7</v>
      </c>
      <c r="Z190" s="195">
        <v>7</v>
      </c>
      <c r="AA190" s="195">
        <v>7.5</v>
      </c>
      <c r="AB190" s="195">
        <v>8</v>
      </c>
      <c r="AC190" s="195">
        <v>8</v>
      </c>
      <c r="AD190" s="195">
        <v>8</v>
      </c>
    </row>
    <row r="191" spans="1:30" x14ac:dyDescent="0.2">
      <c r="A191" s="77" t="s">
        <v>42</v>
      </c>
      <c r="B191" s="79" t="s">
        <v>176</v>
      </c>
      <c r="C191" s="105">
        <v>0</v>
      </c>
      <c r="D191" s="105">
        <v>4</v>
      </c>
      <c r="E191" s="105">
        <v>7642</v>
      </c>
      <c r="F191" s="105">
        <v>7473</v>
      </c>
      <c r="G191" s="105">
        <v>7407</v>
      </c>
      <c r="H191" s="105">
        <v>7411</v>
      </c>
      <c r="I191" s="105">
        <v>7432</v>
      </c>
      <c r="J191" s="105">
        <v>7434</v>
      </c>
      <c r="K191" s="105">
        <v>7519</v>
      </c>
      <c r="L191" s="195">
        <v>7412</v>
      </c>
      <c r="M191" s="195">
        <v>7398.5</v>
      </c>
      <c r="N191" s="195">
        <v>7377.5</v>
      </c>
      <c r="O191" s="195">
        <v>7353.5</v>
      </c>
      <c r="P191" s="195">
        <v>7323</v>
      </c>
      <c r="Q191" s="195">
        <v>7287</v>
      </c>
      <c r="R191" s="195">
        <v>7254</v>
      </c>
      <c r="S191" s="195">
        <v>7219.5</v>
      </c>
      <c r="T191" s="195">
        <v>7178.5</v>
      </c>
      <c r="U191" s="195">
        <v>7136.5</v>
      </c>
      <c r="V191" s="195">
        <v>7090</v>
      </c>
      <c r="W191" s="195">
        <v>7041.5</v>
      </c>
      <c r="X191" s="195">
        <v>6995.5</v>
      </c>
      <c r="Y191" s="195">
        <v>6947.5</v>
      </c>
      <c r="Z191" s="195">
        <v>6898.5</v>
      </c>
      <c r="AA191" s="195">
        <v>6853.5</v>
      </c>
      <c r="AB191" s="195">
        <v>6806</v>
      </c>
      <c r="AC191" s="195">
        <v>6752.5</v>
      </c>
      <c r="AD191" s="195">
        <v>6698</v>
      </c>
    </row>
    <row r="192" spans="1:30" x14ac:dyDescent="0.2">
      <c r="A192" s="77" t="s">
        <v>42</v>
      </c>
      <c r="B192" s="79" t="s">
        <v>176</v>
      </c>
      <c r="C192" s="105">
        <v>5</v>
      </c>
      <c r="D192" s="105">
        <v>9</v>
      </c>
      <c r="E192" s="105">
        <v>8638</v>
      </c>
      <c r="F192" s="105">
        <v>8461</v>
      </c>
      <c r="G192" s="105">
        <v>8258</v>
      </c>
      <c r="H192" s="105">
        <v>8034.0000000000009</v>
      </c>
      <c r="I192" s="105">
        <v>7813</v>
      </c>
      <c r="J192" s="105">
        <v>7623</v>
      </c>
      <c r="K192" s="105">
        <v>7485</v>
      </c>
      <c r="L192" s="195">
        <v>7539.5</v>
      </c>
      <c r="M192" s="195">
        <v>7482</v>
      </c>
      <c r="N192" s="195">
        <v>7445</v>
      </c>
      <c r="O192" s="195">
        <v>7421.5</v>
      </c>
      <c r="P192" s="195">
        <v>7407.5</v>
      </c>
      <c r="Q192" s="195">
        <v>7399</v>
      </c>
      <c r="R192" s="195">
        <v>7385.5</v>
      </c>
      <c r="S192" s="195">
        <v>7365.5</v>
      </c>
      <c r="T192" s="195">
        <v>7341</v>
      </c>
      <c r="U192" s="195">
        <v>7310</v>
      </c>
      <c r="V192" s="195">
        <v>7275.5</v>
      </c>
      <c r="W192" s="195">
        <v>7243</v>
      </c>
      <c r="X192" s="195">
        <v>7208.5</v>
      </c>
      <c r="Y192" s="195">
        <v>7167</v>
      </c>
      <c r="Z192" s="195">
        <v>7125</v>
      </c>
      <c r="AA192" s="195">
        <v>7080</v>
      </c>
      <c r="AB192" s="195">
        <v>7031.5</v>
      </c>
      <c r="AC192" s="195">
        <v>6985</v>
      </c>
      <c r="AD192" s="195">
        <v>6937.5</v>
      </c>
    </row>
    <row r="193" spans="1:30" x14ac:dyDescent="0.2">
      <c r="A193" s="77" t="s">
        <v>42</v>
      </c>
      <c r="B193" s="79" t="s">
        <v>176</v>
      </c>
      <c r="C193" s="105">
        <v>10</v>
      </c>
      <c r="D193" s="105">
        <v>14</v>
      </c>
      <c r="E193" s="105">
        <v>9257</v>
      </c>
      <c r="F193" s="105">
        <v>9184</v>
      </c>
      <c r="G193" s="105">
        <v>9079</v>
      </c>
      <c r="H193" s="105">
        <v>8950</v>
      </c>
      <c r="I193" s="105">
        <v>8798</v>
      </c>
      <c r="J193" s="105">
        <v>8624</v>
      </c>
      <c r="K193" s="105">
        <v>8423</v>
      </c>
      <c r="L193" s="195">
        <v>8455.5</v>
      </c>
      <c r="M193" s="195">
        <v>8160</v>
      </c>
      <c r="N193" s="195">
        <v>7880</v>
      </c>
      <c r="O193" s="195">
        <v>7717</v>
      </c>
      <c r="P193" s="195">
        <v>7613.5</v>
      </c>
      <c r="Q193" s="195">
        <v>7533.5</v>
      </c>
      <c r="R193" s="195">
        <v>7475.5</v>
      </c>
      <c r="S193" s="195">
        <v>7437</v>
      </c>
      <c r="T193" s="195">
        <v>7414</v>
      </c>
      <c r="U193" s="195">
        <v>7402</v>
      </c>
      <c r="V193" s="195">
        <v>7393</v>
      </c>
      <c r="W193" s="195">
        <v>7379</v>
      </c>
      <c r="X193" s="195">
        <v>7359</v>
      </c>
      <c r="Y193" s="195">
        <v>7335</v>
      </c>
      <c r="Z193" s="195">
        <v>7304.5</v>
      </c>
      <c r="AA193" s="195">
        <v>7269.5</v>
      </c>
      <c r="AB193" s="195">
        <v>7236.5</v>
      </c>
      <c r="AC193" s="195">
        <v>7202</v>
      </c>
      <c r="AD193" s="195">
        <v>7160.5</v>
      </c>
    </row>
    <row r="194" spans="1:30" x14ac:dyDescent="0.2">
      <c r="A194" s="77" t="s">
        <v>42</v>
      </c>
      <c r="B194" s="79" t="s">
        <v>176</v>
      </c>
      <c r="C194" s="105">
        <v>15</v>
      </c>
      <c r="D194" s="105">
        <v>19</v>
      </c>
      <c r="E194" s="105">
        <v>9293</v>
      </c>
      <c r="F194" s="105">
        <v>9275</v>
      </c>
      <c r="G194" s="105">
        <v>9274</v>
      </c>
      <c r="H194" s="105">
        <v>9278</v>
      </c>
      <c r="I194" s="105">
        <v>9263</v>
      </c>
      <c r="J194" s="105">
        <v>9218</v>
      </c>
      <c r="K194" s="105">
        <v>9140</v>
      </c>
      <c r="L194" s="195">
        <v>8912</v>
      </c>
      <c r="M194" s="195">
        <v>8921.5</v>
      </c>
      <c r="N194" s="195">
        <v>8916</v>
      </c>
      <c r="O194" s="195">
        <v>8794</v>
      </c>
      <c r="P194" s="195">
        <v>8635</v>
      </c>
      <c r="Q194" s="195">
        <v>8437.5</v>
      </c>
      <c r="R194" s="195">
        <v>8142.5</v>
      </c>
      <c r="S194" s="195">
        <v>7862.5</v>
      </c>
      <c r="T194" s="195">
        <v>7700.5</v>
      </c>
      <c r="U194" s="195">
        <v>7597</v>
      </c>
      <c r="V194" s="195">
        <v>7517</v>
      </c>
      <c r="W194" s="195">
        <v>7459</v>
      </c>
      <c r="X194" s="195">
        <v>7420.5</v>
      </c>
      <c r="Y194" s="195">
        <v>7398</v>
      </c>
      <c r="Z194" s="195">
        <v>7385.5</v>
      </c>
      <c r="AA194" s="195">
        <v>7376.5</v>
      </c>
      <c r="AB194" s="195">
        <v>7363</v>
      </c>
      <c r="AC194" s="195">
        <v>7343</v>
      </c>
      <c r="AD194" s="195">
        <v>7319</v>
      </c>
    </row>
    <row r="195" spans="1:30" x14ac:dyDescent="0.2">
      <c r="A195" s="77" t="s">
        <v>42</v>
      </c>
      <c r="B195" s="79" t="s">
        <v>176</v>
      </c>
      <c r="C195" s="105">
        <v>20</v>
      </c>
      <c r="D195" s="105">
        <v>24</v>
      </c>
      <c r="E195" s="105">
        <v>9468</v>
      </c>
      <c r="F195" s="105">
        <v>9470</v>
      </c>
      <c r="G195" s="105">
        <v>9422</v>
      </c>
      <c r="H195" s="105">
        <v>9345</v>
      </c>
      <c r="I195" s="105">
        <v>9274</v>
      </c>
      <c r="J195" s="105">
        <v>9230</v>
      </c>
      <c r="K195" s="105">
        <v>9209</v>
      </c>
      <c r="L195" s="195">
        <v>9297.5</v>
      </c>
      <c r="M195" s="195">
        <v>9276.5</v>
      </c>
      <c r="N195" s="195">
        <v>9221.5</v>
      </c>
      <c r="O195" s="195">
        <v>9120.5</v>
      </c>
      <c r="P195" s="195">
        <v>8974</v>
      </c>
      <c r="Q195" s="195">
        <v>8868.5</v>
      </c>
      <c r="R195" s="195">
        <v>8879</v>
      </c>
      <c r="S195" s="195">
        <v>8874</v>
      </c>
      <c r="T195" s="195">
        <v>8753.5</v>
      </c>
      <c r="U195" s="195">
        <v>8595.5</v>
      </c>
      <c r="V195" s="195">
        <v>8397.5</v>
      </c>
      <c r="W195" s="195">
        <v>8103</v>
      </c>
      <c r="X195" s="195">
        <v>7824</v>
      </c>
      <c r="Y195" s="195">
        <v>7663</v>
      </c>
      <c r="Z195" s="195">
        <v>7560.5</v>
      </c>
      <c r="AA195" s="195">
        <v>7480.5</v>
      </c>
      <c r="AB195" s="195">
        <v>7422.5</v>
      </c>
      <c r="AC195" s="195">
        <v>7384.5</v>
      </c>
      <c r="AD195" s="195">
        <v>7362.5</v>
      </c>
    </row>
    <row r="196" spans="1:30" x14ac:dyDescent="0.2">
      <c r="A196" s="77" t="s">
        <v>42</v>
      </c>
      <c r="B196" s="79" t="s">
        <v>176</v>
      </c>
      <c r="C196" s="105">
        <v>25</v>
      </c>
      <c r="D196" s="105">
        <v>29</v>
      </c>
      <c r="E196" s="105">
        <v>9146</v>
      </c>
      <c r="F196" s="105">
        <v>9133</v>
      </c>
      <c r="G196" s="105">
        <v>9191</v>
      </c>
      <c r="H196" s="105">
        <v>9286</v>
      </c>
      <c r="I196" s="105">
        <v>9368</v>
      </c>
      <c r="J196" s="105">
        <v>9402</v>
      </c>
      <c r="K196" s="105">
        <v>9398</v>
      </c>
      <c r="L196" s="195">
        <v>9046.5</v>
      </c>
      <c r="M196" s="195">
        <v>8977</v>
      </c>
      <c r="N196" s="195">
        <v>9006.5</v>
      </c>
      <c r="O196" s="195">
        <v>9107.5</v>
      </c>
      <c r="P196" s="195">
        <v>9208.5</v>
      </c>
      <c r="Q196" s="195">
        <v>9247</v>
      </c>
      <c r="R196" s="195">
        <v>9226.5</v>
      </c>
      <c r="S196" s="195">
        <v>9173</v>
      </c>
      <c r="T196" s="195">
        <v>9073.5</v>
      </c>
      <c r="U196" s="195">
        <v>8928.5</v>
      </c>
      <c r="V196" s="195">
        <v>8823.5</v>
      </c>
      <c r="W196" s="195">
        <v>8833</v>
      </c>
      <c r="X196" s="195">
        <v>8827.5</v>
      </c>
      <c r="Y196" s="195">
        <v>8708</v>
      </c>
      <c r="Z196" s="195">
        <v>8551</v>
      </c>
      <c r="AA196" s="195">
        <v>8353.5</v>
      </c>
      <c r="AB196" s="195">
        <v>8060.0000000000009</v>
      </c>
      <c r="AC196" s="195">
        <v>7781.5</v>
      </c>
      <c r="AD196" s="195">
        <v>7620.5</v>
      </c>
    </row>
    <row r="197" spans="1:30" x14ac:dyDescent="0.2">
      <c r="A197" s="77" t="s">
        <v>42</v>
      </c>
      <c r="B197" s="79" t="s">
        <v>176</v>
      </c>
      <c r="C197" s="105">
        <v>30</v>
      </c>
      <c r="D197" s="105">
        <v>34</v>
      </c>
      <c r="E197" s="105">
        <v>9817</v>
      </c>
      <c r="F197" s="105">
        <v>9725</v>
      </c>
      <c r="G197" s="105">
        <v>9554</v>
      </c>
      <c r="H197" s="105">
        <v>9346</v>
      </c>
      <c r="I197" s="105">
        <v>9176</v>
      </c>
      <c r="J197" s="105">
        <v>9086</v>
      </c>
      <c r="K197" s="105">
        <v>9066</v>
      </c>
      <c r="L197" s="195">
        <v>9465</v>
      </c>
      <c r="M197" s="195">
        <v>9566</v>
      </c>
      <c r="N197" s="195">
        <v>9535.5</v>
      </c>
      <c r="O197" s="195">
        <v>9359</v>
      </c>
      <c r="P197" s="195">
        <v>9150</v>
      </c>
      <c r="Q197" s="195">
        <v>8994</v>
      </c>
      <c r="R197" s="195">
        <v>8924.5</v>
      </c>
      <c r="S197" s="195">
        <v>8954</v>
      </c>
      <c r="T197" s="195">
        <v>9055</v>
      </c>
      <c r="U197" s="195">
        <v>9156</v>
      </c>
      <c r="V197" s="195">
        <v>9195.5</v>
      </c>
      <c r="W197" s="195">
        <v>9176</v>
      </c>
      <c r="X197" s="195">
        <v>9123</v>
      </c>
      <c r="Y197" s="195">
        <v>9023.5</v>
      </c>
      <c r="Z197" s="195">
        <v>8879</v>
      </c>
      <c r="AA197" s="195">
        <v>8775</v>
      </c>
      <c r="AB197" s="195">
        <v>8786</v>
      </c>
      <c r="AC197" s="195">
        <v>8781</v>
      </c>
      <c r="AD197" s="195">
        <v>8661.5</v>
      </c>
    </row>
    <row r="198" spans="1:30" x14ac:dyDescent="0.2">
      <c r="A198" s="77" t="s">
        <v>42</v>
      </c>
      <c r="B198" s="79" t="s">
        <v>176</v>
      </c>
      <c r="C198" s="105">
        <v>35</v>
      </c>
      <c r="D198" s="105">
        <v>39</v>
      </c>
      <c r="E198" s="105">
        <v>9668</v>
      </c>
      <c r="F198" s="105">
        <v>9612</v>
      </c>
      <c r="G198" s="105">
        <v>9646</v>
      </c>
      <c r="H198" s="105">
        <v>9729</v>
      </c>
      <c r="I198" s="105">
        <v>9778</v>
      </c>
      <c r="J198" s="105">
        <v>9749</v>
      </c>
      <c r="K198" s="105">
        <v>9651</v>
      </c>
      <c r="L198" s="195">
        <v>9673</v>
      </c>
      <c r="M198" s="195">
        <v>9387</v>
      </c>
      <c r="N198" s="195">
        <v>9217</v>
      </c>
      <c r="O198" s="195">
        <v>9217</v>
      </c>
      <c r="P198" s="195">
        <v>9283</v>
      </c>
      <c r="Q198" s="195">
        <v>9391</v>
      </c>
      <c r="R198" s="195">
        <v>9492.5</v>
      </c>
      <c r="S198" s="195">
        <v>9462.5</v>
      </c>
      <c r="T198" s="195">
        <v>9287</v>
      </c>
      <c r="U198" s="195">
        <v>9080</v>
      </c>
      <c r="V198" s="195">
        <v>8927</v>
      </c>
      <c r="W198" s="195">
        <v>8859</v>
      </c>
      <c r="X198" s="195">
        <v>8889.5</v>
      </c>
      <c r="Y198" s="195">
        <v>8990.5</v>
      </c>
      <c r="Z198" s="195">
        <v>9092</v>
      </c>
      <c r="AA198" s="195">
        <v>9133</v>
      </c>
      <c r="AB198" s="195">
        <v>9114.5</v>
      </c>
      <c r="AC198" s="195">
        <v>9062.5</v>
      </c>
      <c r="AD198" s="195">
        <v>8964</v>
      </c>
    </row>
    <row r="199" spans="1:30" x14ac:dyDescent="0.2">
      <c r="A199" s="77" t="s">
        <v>42</v>
      </c>
      <c r="B199" s="79" t="s">
        <v>176</v>
      </c>
      <c r="C199" s="105">
        <v>40</v>
      </c>
      <c r="D199" s="105">
        <v>44</v>
      </c>
      <c r="E199" s="105">
        <v>10647</v>
      </c>
      <c r="F199" s="105">
        <v>10504</v>
      </c>
      <c r="G199" s="105">
        <v>10261</v>
      </c>
      <c r="H199" s="105">
        <v>9973</v>
      </c>
      <c r="I199" s="105">
        <v>9730</v>
      </c>
      <c r="J199" s="105">
        <v>9584</v>
      </c>
      <c r="K199" s="105">
        <v>9520</v>
      </c>
      <c r="L199" s="195">
        <v>9548</v>
      </c>
      <c r="M199" s="195">
        <v>9664</v>
      </c>
      <c r="N199" s="195">
        <v>9738</v>
      </c>
      <c r="O199" s="195">
        <v>9762</v>
      </c>
      <c r="P199" s="195">
        <v>9752</v>
      </c>
      <c r="Q199" s="195">
        <v>9590</v>
      </c>
      <c r="R199" s="195">
        <v>9308.5</v>
      </c>
      <c r="S199" s="195">
        <v>9142</v>
      </c>
      <c r="T199" s="195">
        <v>9143</v>
      </c>
      <c r="U199" s="195">
        <v>9208.5</v>
      </c>
      <c r="V199" s="195">
        <v>9316</v>
      </c>
      <c r="W199" s="195">
        <v>9417.5</v>
      </c>
      <c r="X199" s="195">
        <v>9389.5</v>
      </c>
      <c r="Y199" s="195">
        <v>9217.5</v>
      </c>
      <c r="Z199" s="195">
        <v>9012</v>
      </c>
      <c r="AA199" s="195">
        <v>8860</v>
      </c>
      <c r="AB199" s="195">
        <v>8794.5</v>
      </c>
      <c r="AC199" s="195">
        <v>8826</v>
      </c>
      <c r="AD199" s="195">
        <v>8927.5</v>
      </c>
    </row>
    <row r="200" spans="1:30" x14ac:dyDescent="0.2">
      <c r="A200" s="77" t="s">
        <v>42</v>
      </c>
      <c r="B200" s="79" t="s">
        <v>176</v>
      </c>
      <c r="C200" s="105">
        <v>45</v>
      </c>
      <c r="D200" s="105">
        <v>49</v>
      </c>
      <c r="E200" s="105">
        <v>10432</v>
      </c>
      <c r="F200" s="105">
        <v>10388</v>
      </c>
      <c r="G200" s="105">
        <v>10436</v>
      </c>
      <c r="H200" s="105">
        <v>10527</v>
      </c>
      <c r="I200" s="105">
        <v>10570</v>
      </c>
      <c r="J200" s="105">
        <v>10515</v>
      </c>
      <c r="K200" s="105">
        <v>10366</v>
      </c>
      <c r="L200" s="195">
        <v>10049.5</v>
      </c>
      <c r="M200" s="195">
        <v>9823.5</v>
      </c>
      <c r="N200" s="195">
        <v>9642.5</v>
      </c>
      <c r="O200" s="195">
        <v>9482</v>
      </c>
      <c r="P200" s="195">
        <v>9396</v>
      </c>
      <c r="Q200" s="195">
        <v>9442</v>
      </c>
      <c r="R200" s="195">
        <v>9558</v>
      </c>
      <c r="S200" s="195">
        <v>9632.5</v>
      </c>
      <c r="T200" s="195">
        <v>9658.5</v>
      </c>
      <c r="U200" s="195">
        <v>9649</v>
      </c>
      <c r="V200" s="195">
        <v>9489</v>
      </c>
      <c r="W200" s="195">
        <v>9212</v>
      </c>
      <c r="X200" s="195">
        <v>9049</v>
      </c>
      <c r="Y200" s="195">
        <v>9051.5</v>
      </c>
      <c r="Z200" s="195">
        <v>9118.5</v>
      </c>
      <c r="AA200" s="195">
        <v>9227</v>
      </c>
      <c r="AB200" s="195">
        <v>9329</v>
      </c>
      <c r="AC200" s="195">
        <v>9301.5</v>
      </c>
      <c r="AD200" s="195">
        <v>9132</v>
      </c>
    </row>
    <row r="201" spans="1:30" x14ac:dyDescent="0.2">
      <c r="A201" s="77" t="s">
        <v>42</v>
      </c>
      <c r="B201" s="79" t="s">
        <v>176</v>
      </c>
      <c r="C201" s="105">
        <v>50</v>
      </c>
      <c r="D201" s="105">
        <v>54</v>
      </c>
      <c r="E201" s="105">
        <v>11153</v>
      </c>
      <c r="F201" s="105">
        <v>11029</v>
      </c>
      <c r="G201" s="105">
        <v>10815</v>
      </c>
      <c r="H201" s="105">
        <v>10565</v>
      </c>
      <c r="I201" s="105">
        <v>10357</v>
      </c>
      <c r="J201" s="105">
        <v>10241</v>
      </c>
      <c r="K201" s="105">
        <v>10191</v>
      </c>
      <c r="L201" s="195">
        <v>10163.5</v>
      </c>
      <c r="M201" s="195">
        <v>10241.5</v>
      </c>
      <c r="N201" s="195">
        <v>10293.5</v>
      </c>
      <c r="O201" s="195">
        <v>10273.5</v>
      </c>
      <c r="P201" s="195">
        <v>10128.5</v>
      </c>
      <c r="Q201" s="195">
        <v>9891.5</v>
      </c>
      <c r="R201" s="195">
        <v>9671.5</v>
      </c>
      <c r="S201" s="195">
        <v>9496</v>
      </c>
      <c r="T201" s="195">
        <v>9341</v>
      </c>
      <c r="U201" s="195">
        <v>9258.5</v>
      </c>
      <c r="V201" s="195">
        <v>9305</v>
      </c>
      <c r="W201" s="195">
        <v>9422</v>
      </c>
      <c r="X201" s="195">
        <v>9497.5</v>
      </c>
      <c r="Y201" s="195">
        <v>9524.5</v>
      </c>
      <c r="Z201" s="195">
        <v>9518</v>
      </c>
      <c r="AA201" s="195">
        <v>9363</v>
      </c>
      <c r="AB201" s="195">
        <v>9091.5</v>
      </c>
      <c r="AC201" s="195">
        <v>8932.5</v>
      </c>
      <c r="AD201" s="195">
        <v>8937.5</v>
      </c>
    </row>
    <row r="202" spans="1:30" x14ac:dyDescent="0.2">
      <c r="A202" s="77" t="s">
        <v>42</v>
      </c>
      <c r="B202" s="79" t="s">
        <v>176</v>
      </c>
      <c r="C202" s="105">
        <v>55</v>
      </c>
      <c r="D202" s="105">
        <v>59</v>
      </c>
      <c r="E202" s="105">
        <v>10390</v>
      </c>
      <c r="F202" s="105">
        <v>10593</v>
      </c>
      <c r="G202" s="105">
        <v>10749</v>
      </c>
      <c r="H202" s="105">
        <v>10851</v>
      </c>
      <c r="I202" s="105">
        <v>10887</v>
      </c>
      <c r="J202" s="105">
        <v>10848</v>
      </c>
      <c r="K202" s="105">
        <v>10721</v>
      </c>
      <c r="L202" s="195">
        <v>10594</v>
      </c>
      <c r="M202" s="195">
        <v>10429.5</v>
      </c>
      <c r="N202" s="195">
        <v>10196.5</v>
      </c>
      <c r="O202" s="195">
        <v>9999.5</v>
      </c>
      <c r="P202" s="195">
        <v>9919</v>
      </c>
      <c r="Q202" s="195">
        <v>9951.5</v>
      </c>
      <c r="R202" s="195">
        <v>10030</v>
      </c>
      <c r="S202" s="195">
        <v>10084</v>
      </c>
      <c r="T202" s="195">
        <v>10069</v>
      </c>
      <c r="U202" s="195">
        <v>9930.5</v>
      </c>
      <c r="V202" s="195">
        <v>9701</v>
      </c>
      <c r="W202" s="195">
        <v>9488</v>
      </c>
      <c r="X202" s="195">
        <v>9318.5</v>
      </c>
      <c r="Y202" s="195">
        <v>9169</v>
      </c>
      <c r="Z202" s="195">
        <v>9091</v>
      </c>
      <c r="AA202" s="195">
        <v>9141</v>
      </c>
      <c r="AB202" s="195">
        <v>9258.5</v>
      </c>
      <c r="AC202" s="195">
        <v>9335.5</v>
      </c>
      <c r="AD202" s="195">
        <v>9365</v>
      </c>
    </row>
    <row r="203" spans="1:30" x14ac:dyDescent="0.2">
      <c r="A203" s="77" t="s">
        <v>42</v>
      </c>
      <c r="B203" s="79" t="s">
        <v>176</v>
      </c>
      <c r="C203" s="105">
        <v>60</v>
      </c>
      <c r="D203" s="105">
        <v>64</v>
      </c>
      <c r="E203" s="105">
        <v>8493</v>
      </c>
      <c r="F203" s="105">
        <v>8802</v>
      </c>
      <c r="G203" s="105">
        <v>9132</v>
      </c>
      <c r="H203" s="105">
        <v>9458</v>
      </c>
      <c r="I203" s="105">
        <v>9753</v>
      </c>
      <c r="J203" s="105">
        <v>10000</v>
      </c>
      <c r="K203" s="105">
        <v>10193</v>
      </c>
      <c r="L203" s="195">
        <v>10342.5</v>
      </c>
      <c r="M203" s="195">
        <v>10454.5</v>
      </c>
      <c r="N203" s="195">
        <v>10542</v>
      </c>
      <c r="O203" s="195">
        <v>10529</v>
      </c>
      <c r="P203" s="195">
        <v>10443</v>
      </c>
      <c r="Q203" s="195">
        <v>10335</v>
      </c>
      <c r="R203" s="195">
        <v>10178.5</v>
      </c>
      <c r="S203" s="195">
        <v>9954</v>
      </c>
      <c r="T203" s="195">
        <v>9766</v>
      </c>
      <c r="U203" s="195">
        <v>9691</v>
      </c>
      <c r="V203" s="195">
        <v>9726</v>
      </c>
      <c r="W203" s="195">
        <v>9807</v>
      </c>
      <c r="X203" s="195">
        <v>9863.5</v>
      </c>
      <c r="Y203" s="195">
        <v>9851.5</v>
      </c>
      <c r="Z203" s="195">
        <v>9718.5</v>
      </c>
      <c r="AA203" s="195">
        <v>9497</v>
      </c>
      <c r="AB203" s="195">
        <v>9292.5</v>
      </c>
      <c r="AC203" s="195">
        <v>9129.5</v>
      </c>
      <c r="AD203" s="195">
        <v>8985</v>
      </c>
    </row>
    <row r="204" spans="1:30" x14ac:dyDescent="0.2">
      <c r="A204" s="77" t="s">
        <v>42</v>
      </c>
      <c r="B204" s="79" t="s">
        <v>176</v>
      </c>
      <c r="C204" s="105">
        <v>65</v>
      </c>
      <c r="D204" s="105">
        <v>69</v>
      </c>
      <c r="E204" s="105">
        <v>6856</v>
      </c>
      <c r="F204" s="105">
        <v>7098</v>
      </c>
      <c r="G204" s="105">
        <v>7328</v>
      </c>
      <c r="H204" s="105">
        <v>7559</v>
      </c>
      <c r="I204" s="105">
        <v>7810</v>
      </c>
      <c r="J204" s="105">
        <v>8093</v>
      </c>
      <c r="K204" s="105">
        <v>8380</v>
      </c>
      <c r="L204" s="195">
        <v>8956.5</v>
      </c>
      <c r="M204" s="195">
        <v>9214.5</v>
      </c>
      <c r="N204" s="195">
        <v>9441</v>
      </c>
      <c r="O204" s="195">
        <v>9662.5</v>
      </c>
      <c r="P204" s="195">
        <v>9832</v>
      </c>
      <c r="Q204" s="195">
        <v>9950.5</v>
      </c>
      <c r="R204" s="195">
        <v>10063.5</v>
      </c>
      <c r="S204" s="195">
        <v>10152.5</v>
      </c>
      <c r="T204" s="195">
        <v>10145</v>
      </c>
      <c r="U204" s="195">
        <v>10069</v>
      </c>
      <c r="V204" s="195">
        <v>9969.5</v>
      </c>
      <c r="W204" s="195">
        <v>9821.5</v>
      </c>
      <c r="X204" s="195">
        <v>9610</v>
      </c>
      <c r="Y204" s="195">
        <v>9434</v>
      </c>
      <c r="Z204" s="195">
        <v>9368</v>
      </c>
      <c r="AA204" s="195">
        <v>9409</v>
      </c>
      <c r="AB204" s="195">
        <v>9492.5</v>
      </c>
      <c r="AC204" s="195">
        <v>9550.5</v>
      </c>
      <c r="AD204" s="195">
        <v>9542</v>
      </c>
    </row>
    <row r="205" spans="1:30" x14ac:dyDescent="0.2">
      <c r="A205" s="77" t="s">
        <v>42</v>
      </c>
      <c r="B205" s="79" t="s">
        <v>176</v>
      </c>
      <c r="C205" s="105">
        <v>70</v>
      </c>
      <c r="D205" s="105">
        <v>74</v>
      </c>
      <c r="E205" s="105">
        <v>5269</v>
      </c>
      <c r="F205" s="105">
        <v>5433</v>
      </c>
      <c r="G205" s="105">
        <v>5645</v>
      </c>
      <c r="H205" s="105">
        <v>5893</v>
      </c>
      <c r="I205" s="105">
        <v>6151</v>
      </c>
      <c r="J205" s="105">
        <v>6407</v>
      </c>
      <c r="K205" s="105">
        <v>6618</v>
      </c>
      <c r="L205" s="195">
        <v>6846.5</v>
      </c>
      <c r="M205" s="195">
        <v>7102.5</v>
      </c>
      <c r="N205" s="195">
        <v>7369</v>
      </c>
      <c r="O205" s="195">
        <v>7693</v>
      </c>
      <c r="P205" s="195">
        <v>8087</v>
      </c>
      <c r="Q205" s="195">
        <v>8442.5</v>
      </c>
      <c r="R205" s="195">
        <v>8692.5</v>
      </c>
      <c r="S205" s="195">
        <v>8912</v>
      </c>
      <c r="T205" s="195">
        <v>9127.5</v>
      </c>
      <c r="U205" s="195">
        <v>9294.5</v>
      </c>
      <c r="V205" s="195">
        <v>9413.5</v>
      </c>
      <c r="W205" s="195">
        <v>9527</v>
      </c>
      <c r="X205" s="195">
        <v>9618</v>
      </c>
      <c r="Y205" s="195">
        <v>9617</v>
      </c>
      <c r="Z205" s="195">
        <v>9551</v>
      </c>
      <c r="AA205" s="195">
        <v>9463.5</v>
      </c>
      <c r="AB205" s="195">
        <v>9329.5</v>
      </c>
      <c r="AC205" s="195">
        <v>9134.5</v>
      </c>
      <c r="AD205" s="195">
        <v>8973.5</v>
      </c>
    </row>
    <row r="206" spans="1:30" x14ac:dyDescent="0.2">
      <c r="A206" s="77" t="s">
        <v>42</v>
      </c>
      <c r="B206" s="79" t="s">
        <v>176</v>
      </c>
      <c r="C206" s="105">
        <v>75</v>
      </c>
      <c r="D206" s="105">
        <v>79</v>
      </c>
      <c r="E206" s="105">
        <v>4347</v>
      </c>
      <c r="F206" s="105">
        <v>4374</v>
      </c>
      <c r="G206" s="105">
        <v>4402</v>
      </c>
      <c r="H206" s="105">
        <v>4451</v>
      </c>
      <c r="I206" s="105">
        <v>4542</v>
      </c>
      <c r="J206" s="105">
        <v>4689</v>
      </c>
      <c r="K206" s="105">
        <v>4828</v>
      </c>
      <c r="L206" s="195">
        <v>5016</v>
      </c>
      <c r="M206" s="195">
        <v>5244</v>
      </c>
      <c r="N206" s="195">
        <v>5460</v>
      </c>
      <c r="O206" s="195">
        <v>5714</v>
      </c>
      <c r="P206" s="195">
        <v>5962</v>
      </c>
      <c r="Q206" s="195">
        <v>6186.5</v>
      </c>
      <c r="R206" s="195">
        <v>6424.5</v>
      </c>
      <c r="S206" s="195">
        <v>6674.5</v>
      </c>
      <c r="T206" s="195">
        <v>6980.5</v>
      </c>
      <c r="U206" s="195">
        <v>7347.5</v>
      </c>
      <c r="V206" s="195">
        <v>7675.5</v>
      </c>
      <c r="W206" s="195">
        <v>7906.5</v>
      </c>
      <c r="X206" s="195">
        <v>8111.0000000000009</v>
      </c>
      <c r="Y206" s="195">
        <v>8316.5</v>
      </c>
      <c r="Z206" s="195">
        <v>8481</v>
      </c>
      <c r="AA206" s="195">
        <v>8599</v>
      </c>
      <c r="AB206" s="195">
        <v>8706.5</v>
      </c>
      <c r="AC206" s="195">
        <v>8794.5</v>
      </c>
      <c r="AD206" s="195">
        <v>8803.5</v>
      </c>
    </row>
    <row r="207" spans="1:30" x14ac:dyDescent="0.2">
      <c r="A207" s="77" t="s">
        <v>42</v>
      </c>
      <c r="B207" s="79" t="s">
        <v>176</v>
      </c>
      <c r="C207" s="105">
        <v>80</v>
      </c>
      <c r="D207" s="105">
        <v>84</v>
      </c>
      <c r="E207" s="105">
        <v>3288</v>
      </c>
      <c r="F207" s="105">
        <v>3295</v>
      </c>
      <c r="G207" s="105">
        <v>3327</v>
      </c>
      <c r="H207" s="105">
        <v>3379</v>
      </c>
      <c r="I207" s="105">
        <v>3443</v>
      </c>
      <c r="J207" s="105">
        <v>3508</v>
      </c>
      <c r="K207" s="105">
        <v>3531</v>
      </c>
      <c r="L207" s="195">
        <v>2984</v>
      </c>
      <c r="M207" s="195">
        <v>3078.5</v>
      </c>
      <c r="N207" s="195">
        <v>3261.5</v>
      </c>
      <c r="O207" s="195">
        <v>3426.5</v>
      </c>
      <c r="P207" s="195">
        <v>3571.5</v>
      </c>
      <c r="Q207" s="195">
        <v>3757</v>
      </c>
      <c r="R207" s="195">
        <v>3944</v>
      </c>
      <c r="S207" s="195">
        <v>4128</v>
      </c>
      <c r="T207" s="195">
        <v>4337.5</v>
      </c>
      <c r="U207" s="195">
        <v>4535.5</v>
      </c>
      <c r="V207" s="195">
        <v>4720</v>
      </c>
      <c r="W207" s="195">
        <v>4920</v>
      </c>
      <c r="X207" s="195">
        <v>5133.5</v>
      </c>
      <c r="Y207" s="195">
        <v>5393.5</v>
      </c>
      <c r="Z207" s="195">
        <v>5697</v>
      </c>
      <c r="AA207" s="195">
        <v>5966.5</v>
      </c>
      <c r="AB207" s="195">
        <v>6157</v>
      </c>
      <c r="AC207" s="195">
        <v>6329.5</v>
      </c>
      <c r="AD207" s="195">
        <v>6513.5</v>
      </c>
    </row>
    <row r="208" spans="1:30" x14ac:dyDescent="0.2">
      <c r="A208" s="77" t="s">
        <v>42</v>
      </c>
      <c r="B208" s="79" t="s">
        <v>176</v>
      </c>
      <c r="C208" s="105">
        <v>85</v>
      </c>
      <c r="D208" s="105">
        <v>89</v>
      </c>
      <c r="E208" s="105">
        <v>2342</v>
      </c>
      <c r="F208" s="105">
        <v>2334</v>
      </c>
      <c r="G208" s="105">
        <v>2302</v>
      </c>
      <c r="H208" s="105">
        <v>2263</v>
      </c>
      <c r="I208" s="105">
        <v>2241</v>
      </c>
      <c r="J208" s="105">
        <v>2252</v>
      </c>
      <c r="K208" s="105">
        <v>2280</v>
      </c>
      <c r="L208" s="195">
        <v>1595.5</v>
      </c>
      <c r="M208" s="195">
        <v>1622.5</v>
      </c>
      <c r="N208" s="195">
        <v>1629.5</v>
      </c>
      <c r="O208" s="195">
        <v>1638</v>
      </c>
      <c r="P208" s="195">
        <v>1649</v>
      </c>
      <c r="Q208" s="195">
        <v>1670</v>
      </c>
      <c r="R208" s="195">
        <v>1741.5</v>
      </c>
      <c r="S208" s="195">
        <v>1862.5</v>
      </c>
      <c r="T208" s="195">
        <v>1970</v>
      </c>
      <c r="U208" s="195">
        <v>2063.5</v>
      </c>
      <c r="V208" s="195">
        <v>2183</v>
      </c>
      <c r="W208" s="195">
        <v>2307.5</v>
      </c>
      <c r="X208" s="195">
        <v>2434.5</v>
      </c>
      <c r="Y208" s="195">
        <v>2575.5</v>
      </c>
      <c r="Z208" s="195">
        <v>2705</v>
      </c>
      <c r="AA208" s="195">
        <v>2830</v>
      </c>
      <c r="AB208" s="195">
        <v>2970</v>
      </c>
      <c r="AC208" s="195">
        <v>3121.5</v>
      </c>
      <c r="AD208" s="195">
        <v>3304</v>
      </c>
    </row>
    <row r="209" spans="1:30" x14ac:dyDescent="0.2">
      <c r="A209" s="77" t="s">
        <v>42</v>
      </c>
      <c r="B209" s="79" t="s">
        <v>176</v>
      </c>
      <c r="C209" s="105">
        <v>90</v>
      </c>
      <c r="D209" s="105">
        <v>94</v>
      </c>
      <c r="E209" s="105">
        <v>1128</v>
      </c>
      <c r="F209" s="105">
        <v>1193</v>
      </c>
      <c r="G209" s="105">
        <v>1233</v>
      </c>
      <c r="H209" s="105">
        <v>1253</v>
      </c>
      <c r="I209" s="105">
        <v>1259</v>
      </c>
      <c r="J209" s="105">
        <v>1248</v>
      </c>
      <c r="K209" s="105">
        <v>1279</v>
      </c>
      <c r="L209" s="195">
        <v>535.5</v>
      </c>
      <c r="M209" s="195">
        <v>544</v>
      </c>
      <c r="N209" s="195">
        <v>547</v>
      </c>
      <c r="O209" s="195">
        <v>561</v>
      </c>
      <c r="P209" s="195">
        <v>585.5</v>
      </c>
      <c r="Q209" s="195">
        <v>610</v>
      </c>
      <c r="R209" s="195">
        <v>625.5</v>
      </c>
      <c r="S209" s="195">
        <v>631.5</v>
      </c>
      <c r="T209" s="195">
        <v>639</v>
      </c>
      <c r="U209" s="195">
        <v>650</v>
      </c>
      <c r="V209" s="195">
        <v>667.5</v>
      </c>
      <c r="W209" s="195">
        <v>706</v>
      </c>
      <c r="X209" s="195">
        <v>764</v>
      </c>
      <c r="Y209" s="195">
        <v>815.5</v>
      </c>
      <c r="Z209" s="195">
        <v>859</v>
      </c>
      <c r="AA209" s="195">
        <v>915.5</v>
      </c>
      <c r="AB209" s="195">
        <v>977.5</v>
      </c>
      <c r="AC209" s="195">
        <v>1043</v>
      </c>
      <c r="AD209" s="195">
        <v>1113.5</v>
      </c>
    </row>
    <row r="210" spans="1:30" x14ac:dyDescent="0.2">
      <c r="A210" s="77" t="s">
        <v>42</v>
      </c>
      <c r="B210" s="79" t="s">
        <v>176</v>
      </c>
      <c r="C210" s="105">
        <v>95</v>
      </c>
      <c r="D210" s="105">
        <v>99</v>
      </c>
      <c r="E210" s="105">
        <v>404</v>
      </c>
      <c r="F210" s="105">
        <v>415</v>
      </c>
      <c r="G210" s="105">
        <v>438</v>
      </c>
      <c r="H210" s="105">
        <v>455</v>
      </c>
      <c r="I210" s="105">
        <v>453</v>
      </c>
      <c r="J210" s="105">
        <v>425</v>
      </c>
      <c r="K210" s="105">
        <v>449</v>
      </c>
      <c r="L210" s="195">
        <v>106.5</v>
      </c>
      <c r="M210" s="195">
        <v>111</v>
      </c>
      <c r="N210" s="195">
        <v>115</v>
      </c>
      <c r="O210" s="195">
        <v>118.5</v>
      </c>
      <c r="P210" s="195">
        <v>120</v>
      </c>
      <c r="Q210" s="195">
        <v>122.5</v>
      </c>
      <c r="R210" s="195">
        <v>126</v>
      </c>
      <c r="S210" s="195">
        <v>128.5</v>
      </c>
      <c r="T210" s="195">
        <v>134</v>
      </c>
      <c r="U210" s="195">
        <v>141.5</v>
      </c>
      <c r="V210" s="195">
        <v>149</v>
      </c>
      <c r="W210" s="195">
        <v>153.5</v>
      </c>
      <c r="X210" s="195">
        <v>155.5</v>
      </c>
      <c r="Y210" s="195">
        <v>159</v>
      </c>
      <c r="Z210" s="195">
        <v>164</v>
      </c>
      <c r="AA210" s="195">
        <v>171</v>
      </c>
      <c r="AB210" s="195">
        <v>184.5</v>
      </c>
      <c r="AC210" s="195">
        <v>203</v>
      </c>
      <c r="AD210" s="195">
        <v>218.5</v>
      </c>
    </row>
    <row r="211" spans="1:30" x14ac:dyDescent="0.2">
      <c r="A211" s="77" t="s">
        <v>42</v>
      </c>
      <c r="B211" s="79" t="s">
        <v>176</v>
      </c>
      <c r="C211" s="105">
        <v>100</v>
      </c>
      <c r="D211" s="105">
        <v>104</v>
      </c>
      <c r="E211" s="105">
        <v>101</v>
      </c>
      <c r="F211" s="105">
        <v>105</v>
      </c>
      <c r="G211" s="105">
        <v>107</v>
      </c>
      <c r="H211" s="105">
        <v>109</v>
      </c>
      <c r="I211" s="105">
        <v>110</v>
      </c>
      <c r="J211" s="105">
        <v>111</v>
      </c>
      <c r="K211" s="105">
        <v>112</v>
      </c>
      <c r="L211" s="195">
        <v>11.5</v>
      </c>
      <c r="M211" s="195">
        <v>12</v>
      </c>
      <c r="N211" s="195">
        <v>12</v>
      </c>
      <c r="O211" s="195">
        <v>12</v>
      </c>
      <c r="P211" s="195">
        <v>12.5</v>
      </c>
      <c r="Q211" s="195">
        <v>13</v>
      </c>
      <c r="R211" s="195">
        <v>13.5</v>
      </c>
      <c r="S211" s="195">
        <v>14</v>
      </c>
      <c r="T211" s="195">
        <v>14</v>
      </c>
      <c r="U211" s="195">
        <v>14</v>
      </c>
      <c r="V211" s="195">
        <v>14.5</v>
      </c>
      <c r="W211" s="195">
        <v>15.5</v>
      </c>
      <c r="X211" s="195">
        <v>16</v>
      </c>
      <c r="Y211" s="195">
        <v>17.5</v>
      </c>
      <c r="Z211" s="195">
        <v>19.5</v>
      </c>
      <c r="AA211" s="195">
        <v>20.5</v>
      </c>
      <c r="AB211" s="195">
        <v>21.5</v>
      </c>
      <c r="AC211" s="195">
        <v>22.5</v>
      </c>
      <c r="AD211" s="195">
        <v>23</v>
      </c>
    </row>
    <row r="212" spans="1:30" x14ac:dyDescent="0.2">
      <c r="A212" s="77" t="s">
        <v>72</v>
      </c>
      <c r="B212" s="79" t="s">
        <v>175</v>
      </c>
      <c r="C212" s="105">
        <v>0</v>
      </c>
      <c r="D212" s="105">
        <v>4</v>
      </c>
      <c r="E212" s="105">
        <v>19547</v>
      </c>
      <c r="F212" s="105">
        <v>19749</v>
      </c>
      <c r="G212" s="105">
        <v>19849</v>
      </c>
      <c r="H212" s="105">
        <v>19880</v>
      </c>
      <c r="I212" s="105">
        <v>19910</v>
      </c>
      <c r="J212" s="105">
        <v>19985</v>
      </c>
      <c r="K212" s="105">
        <v>20069</v>
      </c>
      <c r="L212" s="195">
        <v>18853.5</v>
      </c>
      <c r="M212" s="195">
        <v>18477</v>
      </c>
      <c r="N212" s="195">
        <v>18258.5</v>
      </c>
      <c r="O212" s="195">
        <v>18285.5</v>
      </c>
      <c r="P212" s="195">
        <v>18343</v>
      </c>
      <c r="Q212" s="195">
        <v>18363.5</v>
      </c>
      <c r="R212" s="195">
        <v>18367.5</v>
      </c>
      <c r="S212" s="195">
        <v>18348.5</v>
      </c>
      <c r="T212" s="195">
        <v>18322.5</v>
      </c>
      <c r="U212" s="195">
        <v>18296</v>
      </c>
      <c r="V212" s="195">
        <v>18265.5</v>
      </c>
      <c r="W212" s="195">
        <v>18225.5</v>
      </c>
      <c r="X212" s="195">
        <v>18185.5</v>
      </c>
      <c r="Y212" s="195">
        <v>18142</v>
      </c>
      <c r="Z212" s="195">
        <v>18082</v>
      </c>
      <c r="AA212" s="195">
        <v>18011</v>
      </c>
      <c r="AB212" s="195">
        <v>17943</v>
      </c>
      <c r="AC212" s="195">
        <v>17866</v>
      </c>
      <c r="AD212" s="195">
        <v>17767.5</v>
      </c>
    </row>
    <row r="213" spans="1:30" x14ac:dyDescent="0.2">
      <c r="A213" s="77" t="s">
        <v>72</v>
      </c>
      <c r="B213" s="79" t="s">
        <v>175</v>
      </c>
      <c r="C213" s="105">
        <v>5</v>
      </c>
      <c r="D213" s="105">
        <v>9</v>
      </c>
      <c r="E213" s="105">
        <v>19328</v>
      </c>
      <c r="F213" s="105">
        <v>19273</v>
      </c>
      <c r="G213" s="105">
        <v>19282</v>
      </c>
      <c r="H213" s="105">
        <v>19357</v>
      </c>
      <c r="I213" s="105">
        <v>19474</v>
      </c>
      <c r="J213" s="105">
        <v>19578</v>
      </c>
      <c r="K213" s="105">
        <v>19679</v>
      </c>
      <c r="L213" s="195">
        <v>19688.5</v>
      </c>
      <c r="M213" s="195">
        <v>19866.5</v>
      </c>
      <c r="N213" s="195">
        <v>19843.5</v>
      </c>
      <c r="O213" s="195">
        <v>19547.5</v>
      </c>
      <c r="P213" s="195">
        <v>19198.5</v>
      </c>
      <c r="Q213" s="195">
        <v>18858</v>
      </c>
      <c r="R213" s="195">
        <v>18483</v>
      </c>
      <c r="S213" s="195">
        <v>18265</v>
      </c>
      <c r="T213" s="195">
        <v>18292</v>
      </c>
      <c r="U213" s="195">
        <v>18350</v>
      </c>
      <c r="V213" s="195">
        <v>18372</v>
      </c>
      <c r="W213" s="195">
        <v>18377</v>
      </c>
      <c r="X213" s="195">
        <v>18358</v>
      </c>
      <c r="Y213" s="195">
        <v>18332</v>
      </c>
      <c r="Z213" s="195">
        <v>18306.5</v>
      </c>
      <c r="AA213" s="195">
        <v>18277</v>
      </c>
      <c r="AB213" s="195">
        <v>18237.5</v>
      </c>
      <c r="AC213" s="195">
        <v>18197.5</v>
      </c>
      <c r="AD213" s="195">
        <v>18155</v>
      </c>
    </row>
    <row r="214" spans="1:30" x14ac:dyDescent="0.2">
      <c r="A214" s="77" t="s">
        <v>72</v>
      </c>
      <c r="B214" s="79" t="s">
        <v>175</v>
      </c>
      <c r="C214" s="105">
        <v>10</v>
      </c>
      <c r="D214" s="105">
        <v>14</v>
      </c>
      <c r="E214" s="105">
        <v>19817</v>
      </c>
      <c r="F214" s="105">
        <v>19815</v>
      </c>
      <c r="G214" s="105">
        <v>19736</v>
      </c>
      <c r="H214" s="105">
        <v>19601</v>
      </c>
      <c r="I214" s="105">
        <v>19456</v>
      </c>
      <c r="J214" s="105">
        <v>19350</v>
      </c>
      <c r="K214" s="105">
        <v>19354</v>
      </c>
      <c r="L214" s="195">
        <v>18963.5</v>
      </c>
      <c r="M214" s="195">
        <v>18956.5</v>
      </c>
      <c r="N214" s="195">
        <v>19041</v>
      </c>
      <c r="O214" s="195">
        <v>19245.5</v>
      </c>
      <c r="P214" s="195">
        <v>19495.5</v>
      </c>
      <c r="Q214" s="195">
        <v>19696</v>
      </c>
      <c r="R214" s="195">
        <v>19873.5</v>
      </c>
      <c r="S214" s="195">
        <v>19851</v>
      </c>
      <c r="T214" s="195">
        <v>19556.5</v>
      </c>
      <c r="U214" s="195">
        <v>19208.5</v>
      </c>
      <c r="V214" s="195">
        <v>18868</v>
      </c>
      <c r="W214" s="195">
        <v>18492.5</v>
      </c>
      <c r="X214" s="195">
        <v>18276</v>
      </c>
      <c r="Y214" s="195">
        <v>18303.5</v>
      </c>
      <c r="Z214" s="195">
        <v>18361.5</v>
      </c>
      <c r="AA214" s="195">
        <v>18383.5</v>
      </c>
      <c r="AB214" s="195">
        <v>18388.5</v>
      </c>
      <c r="AC214" s="195">
        <v>18371</v>
      </c>
      <c r="AD214" s="195">
        <v>18345.5</v>
      </c>
    </row>
    <row r="215" spans="1:30" x14ac:dyDescent="0.2">
      <c r="A215" s="77" t="s">
        <v>72</v>
      </c>
      <c r="B215" s="79" t="s">
        <v>175</v>
      </c>
      <c r="C215" s="105">
        <v>15</v>
      </c>
      <c r="D215" s="105">
        <v>19</v>
      </c>
      <c r="E215" s="105">
        <v>19231</v>
      </c>
      <c r="F215" s="105">
        <v>19501</v>
      </c>
      <c r="G215" s="105">
        <v>19740</v>
      </c>
      <c r="H215" s="105">
        <v>19926</v>
      </c>
      <c r="I215" s="105">
        <v>20032</v>
      </c>
      <c r="J215" s="105">
        <v>20047</v>
      </c>
      <c r="K215" s="105">
        <v>20031</v>
      </c>
      <c r="L215" s="195">
        <v>19664.5</v>
      </c>
      <c r="M215" s="195">
        <v>19593.5</v>
      </c>
      <c r="N215" s="195">
        <v>19511.5</v>
      </c>
      <c r="O215" s="195">
        <v>19342.5</v>
      </c>
      <c r="P215" s="195">
        <v>19154.5</v>
      </c>
      <c r="Q215" s="195">
        <v>19059</v>
      </c>
      <c r="R215" s="195">
        <v>19054.5</v>
      </c>
      <c r="S215" s="195">
        <v>19139.5</v>
      </c>
      <c r="T215" s="195">
        <v>19345</v>
      </c>
      <c r="U215" s="195">
        <v>19595</v>
      </c>
      <c r="V215" s="195">
        <v>19795.5</v>
      </c>
      <c r="W215" s="195">
        <v>19974</v>
      </c>
      <c r="X215" s="195">
        <v>19951</v>
      </c>
      <c r="Y215" s="195">
        <v>19656.5</v>
      </c>
      <c r="Z215" s="195">
        <v>19310.5</v>
      </c>
      <c r="AA215" s="195">
        <v>18971</v>
      </c>
      <c r="AB215" s="195">
        <v>18596.5</v>
      </c>
      <c r="AC215" s="195">
        <v>18380.5</v>
      </c>
      <c r="AD215" s="195">
        <v>18408.5</v>
      </c>
    </row>
    <row r="216" spans="1:30" x14ac:dyDescent="0.2">
      <c r="A216" s="77" t="s">
        <v>72</v>
      </c>
      <c r="B216" s="79" t="s">
        <v>175</v>
      </c>
      <c r="C216" s="105">
        <v>20</v>
      </c>
      <c r="D216" s="105">
        <v>24</v>
      </c>
      <c r="E216" s="105">
        <v>17810</v>
      </c>
      <c r="F216" s="105">
        <v>18242</v>
      </c>
      <c r="G216" s="105">
        <v>18640</v>
      </c>
      <c r="H216" s="105">
        <v>19002</v>
      </c>
      <c r="I216" s="105">
        <v>19326</v>
      </c>
      <c r="J216" s="105">
        <v>19610</v>
      </c>
      <c r="K216" s="105">
        <v>19853</v>
      </c>
      <c r="L216" s="195">
        <v>19984.5</v>
      </c>
      <c r="M216" s="195">
        <v>20075.5</v>
      </c>
      <c r="N216" s="195">
        <v>20088.5</v>
      </c>
      <c r="O216" s="195">
        <v>20048.5</v>
      </c>
      <c r="P216" s="195">
        <v>19978.5</v>
      </c>
      <c r="Q216" s="195">
        <v>19907.5</v>
      </c>
      <c r="R216" s="195">
        <v>19847.5</v>
      </c>
      <c r="S216" s="195">
        <v>19767.5</v>
      </c>
      <c r="T216" s="195">
        <v>19599.5</v>
      </c>
      <c r="U216" s="195">
        <v>19412.5</v>
      </c>
      <c r="V216" s="195">
        <v>19319</v>
      </c>
      <c r="W216" s="195">
        <v>19316.5</v>
      </c>
      <c r="X216" s="195">
        <v>19401.5</v>
      </c>
      <c r="Y216" s="195">
        <v>19607</v>
      </c>
      <c r="Z216" s="195">
        <v>19857</v>
      </c>
      <c r="AA216" s="195">
        <v>20057.5</v>
      </c>
      <c r="AB216" s="195">
        <v>20237</v>
      </c>
      <c r="AC216" s="195">
        <v>20215</v>
      </c>
      <c r="AD216" s="195">
        <v>19921.5</v>
      </c>
    </row>
    <row r="217" spans="1:30" x14ac:dyDescent="0.2">
      <c r="A217" s="77" t="s">
        <v>72</v>
      </c>
      <c r="B217" s="79" t="s">
        <v>175</v>
      </c>
      <c r="C217" s="105">
        <v>25</v>
      </c>
      <c r="D217" s="105">
        <v>29</v>
      </c>
      <c r="E217" s="105">
        <v>15529</v>
      </c>
      <c r="F217" s="105">
        <v>16041</v>
      </c>
      <c r="G217" s="105">
        <v>16572</v>
      </c>
      <c r="H217" s="105">
        <v>17104</v>
      </c>
      <c r="I217" s="105">
        <v>17618</v>
      </c>
      <c r="J217" s="105">
        <v>18097</v>
      </c>
      <c r="K217" s="105">
        <v>18517</v>
      </c>
      <c r="L217" s="195">
        <v>19039</v>
      </c>
      <c r="M217" s="195">
        <v>19248.5</v>
      </c>
      <c r="N217" s="195">
        <v>19497</v>
      </c>
      <c r="O217" s="195">
        <v>19757.5</v>
      </c>
      <c r="P217" s="195">
        <v>20013.5</v>
      </c>
      <c r="Q217" s="195">
        <v>20221.5</v>
      </c>
      <c r="R217" s="195">
        <v>20326</v>
      </c>
      <c r="S217" s="195">
        <v>20339.5</v>
      </c>
      <c r="T217" s="195">
        <v>20302.5</v>
      </c>
      <c r="U217" s="195">
        <v>20235.5</v>
      </c>
      <c r="V217" s="195">
        <v>20167.5</v>
      </c>
      <c r="W217" s="195">
        <v>20110.5</v>
      </c>
      <c r="X217" s="195">
        <v>20032.5</v>
      </c>
      <c r="Y217" s="195">
        <v>19867</v>
      </c>
      <c r="Z217" s="195">
        <v>19683.5</v>
      </c>
      <c r="AA217" s="195">
        <v>19592.5</v>
      </c>
      <c r="AB217" s="195">
        <v>19591.5</v>
      </c>
      <c r="AC217" s="195">
        <v>19678.5</v>
      </c>
      <c r="AD217" s="195">
        <v>19885</v>
      </c>
    </row>
    <row r="218" spans="1:30" x14ac:dyDescent="0.2">
      <c r="A218" s="77" t="s">
        <v>72</v>
      </c>
      <c r="B218" s="79" t="s">
        <v>175</v>
      </c>
      <c r="C218" s="105">
        <v>30</v>
      </c>
      <c r="D218" s="105">
        <v>34</v>
      </c>
      <c r="E218" s="105">
        <v>13232</v>
      </c>
      <c r="F218" s="105">
        <v>13701</v>
      </c>
      <c r="G218" s="105">
        <v>14171</v>
      </c>
      <c r="H218" s="105">
        <v>14647</v>
      </c>
      <c r="I218" s="105">
        <v>15137</v>
      </c>
      <c r="J218" s="105">
        <v>15648</v>
      </c>
      <c r="K218" s="105">
        <v>16158.000000000002</v>
      </c>
      <c r="L218" s="195">
        <v>17317</v>
      </c>
      <c r="M218" s="195">
        <v>17782</v>
      </c>
      <c r="N218" s="195">
        <v>18224.5</v>
      </c>
      <c r="O218" s="195">
        <v>18604.5</v>
      </c>
      <c r="P218" s="195">
        <v>18909</v>
      </c>
      <c r="Q218" s="195">
        <v>19150</v>
      </c>
      <c r="R218" s="195">
        <v>19376</v>
      </c>
      <c r="S218" s="195">
        <v>19624</v>
      </c>
      <c r="T218" s="195">
        <v>19885.5</v>
      </c>
      <c r="U218" s="195">
        <v>20142</v>
      </c>
      <c r="V218" s="195">
        <v>20350.5</v>
      </c>
      <c r="W218" s="195">
        <v>20457</v>
      </c>
      <c r="X218" s="195">
        <v>20474</v>
      </c>
      <c r="Y218" s="195">
        <v>20440</v>
      </c>
      <c r="Z218" s="195">
        <v>20376</v>
      </c>
      <c r="AA218" s="195">
        <v>20311.5</v>
      </c>
      <c r="AB218" s="195">
        <v>20257.5</v>
      </c>
      <c r="AC218" s="195">
        <v>20183</v>
      </c>
      <c r="AD218" s="195">
        <v>20021</v>
      </c>
    </row>
    <row r="219" spans="1:30" x14ac:dyDescent="0.2">
      <c r="A219" s="77" t="s">
        <v>72</v>
      </c>
      <c r="B219" s="79" t="s">
        <v>175</v>
      </c>
      <c r="C219" s="105">
        <v>35</v>
      </c>
      <c r="D219" s="105">
        <v>39</v>
      </c>
      <c r="E219" s="105">
        <v>11135</v>
      </c>
      <c r="F219" s="105">
        <v>11451</v>
      </c>
      <c r="G219" s="105">
        <v>11846</v>
      </c>
      <c r="H219" s="105">
        <v>12300</v>
      </c>
      <c r="I219" s="105">
        <v>12774</v>
      </c>
      <c r="J219" s="105">
        <v>13243</v>
      </c>
      <c r="K219" s="105">
        <v>13707</v>
      </c>
      <c r="L219" s="195">
        <v>14778.5</v>
      </c>
      <c r="M219" s="195">
        <v>15280</v>
      </c>
      <c r="N219" s="195">
        <v>15795.5</v>
      </c>
      <c r="O219" s="195">
        <v>16309.999999999998</v>
      </c>
      <c r="P219" s="195">
        <v>16815</v>
      </c>
      <c r="Q219" s="195">
        <v>17304.5</v>
      </c>
      <c r="R219" s="195">
        <v>17779.5</v>
      </c>
      <c r="S219" s="195">
        <v>18219.5</v>
      </c>
      <c r="T219" s="195">
        <v>18598.5</v>
      </c>
      <c r="U219" s="195">
        <v>18904</v>
      </c>
      <c r="V219" s="195">
        <v>19146</v>
      </c>
      <c r="W219" s="195">
        <v>19370.5</v>
      </c>
      <c r="X219" s="195">
        <v>19618.5</v>
      </c>
      <c r="Y219" s="195">
        <v>19881.5</v>
      </c>
      <c r="Z219" s="195">
        <v>20139</v>
      </c>
      <c r="AA219" s="195">
        <v>20349</v>
      </c>
      <c r="AB219" s="195">
        <v>20458.5</v>
      </c>
      <c r="AC219" s="195">
        <v>20479</v>
      </c>
      <c r="AD219" s="195">
        <v>20448.5</v>
      </c>
    </row>
    <row r="220" spans="1:30" x14ac:dyDescent="0.2">
      <c r="A220" s="77" t="s">
        <v>72</v>
      </c>
      <c r="B220" s="79" t="s">
        <v>175</v>
      </c>
      <c r="C220" s="105">
        <v>40</v>
      </c>
      <c r="D220" s="105">
        <v>44</v>
      </c>
      <c r="E220" s="105">
        <v>10252</v>
      </c>
      <c r="F220" s="105">
        <v>10419</v>
      </c>
      <c r="G220" s="105">
        <v>10545</v>
      </c>
      <c r="H220" s="105">
        <v>10666</v>
      </c>
      <c r="I220" s="105">
        <v>10831</v>
      </c>
      <c r="J220" s="105">
        <v>11077</v>
      </c>
      <c r="K220" s="105">
        <v>11387</v>
      </c>
      <c r="L220" s="195">
        <v>12384</v>
      </c>
      <c r="M220" s="195">
        <v>12793</v>
      </c>
      <c r="N220" s="195">
        <v>13241.5</v>
      </c>
      <c r="O220" s="195">
        <v>13702.5</v>
      </c>
      <c r="P220" s="195">
        <v>14175</v>
      </c>
      <c r="Q220" s="195">
        <v>14671.5</v>
      </c>
      <c r="R220" s="195">
        <v>15181</v>
      </c>
      <c r="S220" s="195">
        <v>15691</v>
      </c>
      <c r="T220" s="195">
        <v>16200.500000000002</v>
      </c>
      <c r="U220" s="195">
        <v>16700.5</v>
      </c>
      <c r="V220" s="195">
        <v>17187</v>
      </c>
      <c r="W220" s="195">
        <v>17660</v>
      </c>
      <c r="X220" s="195">
        <v>18098</v>
      </c>
      <c r="Y220" s="195">
        <v>18475</v>
      </c>
      <c r="Z220" s="195">
        <v>18779</v>
      </c>
      <c r="AA220" s="195">
        <v>19021.5</v>
      </c>
      <c r="AB220" s="195">
        <v>19248.5</v>
      </c>
      <c r="AC220" s="195">
        <v>19499</v>
      </c>
      <c r="AD220" s="195">
        <v>19762.5</v>
      </c>
    </row>
    <row r="221" spans="1:30" x14ac:dyDescent="0.2">
      <c r="A221" s="77" t="s">
        <v>72</v>
      </c>
      <c r="B221" s="79" t="s">
        <v>175</v>
      </c>
      <c r="C221" s="105">
        <v>45</v>
      </c>
      <c r="D221" s="105">
        <v>49</v>
      </c>
      <c r="E221" s="105">
        <v>8808</v>
      </c>
      <c r="F221" s="105">
        <v>9053</v>
      </c>
      <c r="G221" s="105">
        <v>9334</v>
      </c>
      <c r="H221" s="105">
        <v>9623</v>
      </c>
      <c r="I221" s="105">
        <v>9883</v>
      </c>
      <c r="J221" s="105">
        <v>10098</v>
      </c>
      <c r="K221" s="105">
        <v>10264</v>
      </c>
      <c r="L221" s="195">
        <v>10673.5</v>
      </c>
      <c r="M221" s="195">
        <v>10901</v>
      </c>
      <c r="N221" s="195">
        <v>11163.5</v>
      </c>
      <c r="O221" s="195">
        <v>11461</v>
      </c>
      <c r="P221" s="195">
        <v>11802</v>
      </c>
      <c r="Q221" s="195">
        <v>12183.5</v>
      </c>
      <c r="R221" s="195">
        <v>12598</v>
      </c>
      <c r="S221" s="195">
        <v>13041.5</v>
      </c>
      <c r="T221" s="195">
        <v>13497</v>
      </c>
      <c r="U221" s="195">
        <v>13962.5</v>
      </c>
      <c r="V221" s="195">
        <v>14452.5</v>
      </c>
      <c r="W221" s="195">
        <v>14956.5</v>
      </c>
      <c r="X221" s="195">
        <v>15460.5</v>
      </c>
      <c r="Y221" s="195">
        <v>15963.5</v>
      </c>
      <c r="Z221" s="195">
        <v>16458.5</v>
      </c>
      <c r="AA221" s="195">
        <v>16941</v>
      </c>
      <c r="AB221" s="195">
        <v>17410</v>
      </c>
      <c r="AC221" s="195">
        <v>17844</v>
      </c>
      <c r="AD221" s="195">
        <v>18219.5</v>
      </c>
    </row>
    <row r="222" spans="1:30" x14ac:dyDescent="0.2">
      <c r="A222" s="77" t="s">
        <v>72</v>
      </c>
      <c r="B222" s="79" t="s">
        <v>175</v>
      </c>
      <c r="C222" s="105">
        <v>50</v>
      </c>
      <c r="D222" s="105">
        <v>54</v>
      </c>
      <c r="E222" s="105">
        <v>7509</v>
      </c>
      <c r="F222" s="105">
        <v>7757</v>
      </c>
      <c r="G222" s="105">
        <v>7964</v>
      </c>
      <c r="H222" s="105">
        <v>8154</v>
      </c>
      <c r="I222" s="105">
        <v>8354</v>
      </c>
      <c r="J222" s="105">
        <v>8582</v>
      </c>
      <c r="K222" s="105">
        <v>8819</v>
      </c>
      <c r="L222" s="195">
        <v>9118</v>
      </c>
      <c r="M222" s="195">
        <v>9399.5</v>
      </c>
      <c r="N222" s="195">
        <v>9659.5</v>
      </c>
      <c r="O222" s="195">
        <v>9896</v>
      </c>
      <c r="P222" s="195">
        <v>10127.5</v>
      </c>
      <c r="Q222" s="195">
        <v>10356</v>
      </c>
      <c r="R222" s="195">
        <v>10591.5</v>
      </c>
      <c r="S222" s="195">
        <v>10850</v>
      </c>
      <c r="T222" s="195">
        <v>11142</v>
      </c>
      <c r="U222" s="195">
        <v>11478</v>
      </c>
      <c r="V222" s="195">
        <v>11854.5</v>
      </c>
      <c r="W222" s="195">
        <v>12262</v>
      </c>
      <c r="X222" s="195">
        <v>12696.5</v>
      </c>
      <c r="Y222" s="195">
        <v>13144</v>
      </c>
      <c r="Z222" s="195">
        <v>13603</v>
      </c>
      <c r="AA222" s="195">
        <v>14084.5</v>
      </c>
      <c r="AB222" s="195">
        <v>14580</v>
      </c>
      <c r="AC222" s="195">
        <v>15077</v>
      </c>
      <c r="AD222" s="195">
        <v>15573</v>
      </c>
    </row>
    <row r="223" spans="1:30" x14ac:dyDescent="0.2">
      <c r="A223" s="77" t="s">
        <v>72</v>
      </c>
      <c r="B223" s="79" t="s">
        <v>175</v>
      </c>
      <c r="C223" s="105">
        <v>55</v>
      </c>
      <c r="D223" s="105">
        <v>59</v>
      </c>
      <c r="E223" s="105">
        <v>5565</v>
      </c>
      <c r="F223" s="105">
        <v>5863</v>
      </c>
      <c r="G223" s="105">
        <v>6198</v>
      </c>
      <c r="H223" s="105">
        <v>6550</v>
      </c>
      <c r="I223" s="105">
        <v>6882</v>
      </c>
      <c r="J223" s="105">
        <v>7176</v>
      </c>
      <c r="K223" s="105">
        <v>7412</v>
      </c>
      <c r="L223" s="195">
        <v>7414</v>
      </c>
      <c r="M223" s="195">
        <v>7589</v>
      </c>
      <c r="N223" s="195">
        <v>7818</v>
      </c>
      <c r="O223" s="195">
        <v>8085.5</v>
      </c>
      <c r="P223" s="195">
        <v>8370</v>
      </c>
      <c r="Q223" s="195">
        <v>8662.5</v>
      </c>
      <c r="R223" s="195">
        <v>8946</v>
      </c>
      <c r="S223" s="195">
        <v>9198</v>
      </c>
      <c r="T223" s="195">
        <v>9429</v>
      </c>
      <c r="U223" s="195">
        <v>9656.5</v>
      </c>
      <c r="V223" s="195">
        <v>9881</v>
      </c>
      <c r="W223" s="195">
        <v>10112.5</v>
      </c>
      <c r="X223" s="195">
        <v>10367</v>
      </c>
      <c r="Y223" s="195">
        <v>10653.5</v>
      </c>
      <c r="Z223" s="195">
        <v>10981.5</v>
      </c>
      <c r="AA223" s="195">
        <v>11349</v>
      </c>
      <c r="AB223" s="195">
        <v>11746.5</v>
      </c>
      <c r="AC223" s="195">
        <v>12170</v>
      </c>
      <c r="AD223" s="195">
        <v>12606.5</v>
      </c>
    </row>
    <row r="224" spans="1:30" x14ac:dyDescent="0.2">
      <c r="A224" s="77" t="s">
        <v>72</v>
      </c>
      <c r="B224" s="79" t="s">
        <v>175</v>
      </c>
      <c r="C224" s="105">
        <v>60</v>
      </c>
      <c r="D224" s="105">
        <v>64</v>
      </c>
      <c r="E224" s="105">
        <v>4104</v>
      </c>
      <c r="F224" s="105">
        <v>4293</v>
      </c>
      <c r="G224" s="105">
        <v>4485</v>
      </c>
      <c r="H224" s="105">
        <v>4689</v>
      </c>
      <c r="I224" s="105">
        <v>4917</v>
      </c>
      <c r="J224" s="105">
        <v>5180</v>
      </c>
      <c r="K224" s="105">
        <v>5467</v>
      </c>
      <c r="L224" s="195">
        <v>5751.5</v>
      </c>
      <c r="M224" s="195">
        <v>5996</v>
      </c>
      <c r="N224" s="195">
        <v>6234</v>
      </c>
      <c r="O224" s="195">
        <v>6448.5</v>
      </c>
      <c r="P224" s="195">
        <v>6644.5</v>
      </c>
      <c r="Q224" s="195">
        <v>6825.5</v>
      </c>
      <c r="R224" s="195">
        <v>7011</v>
      </c>
      <c r="S224" s="195">
        <v>7231</v>
      </c>
      <c r="T224" s="195">
        <v>7486.5</v>
      </c>
      <c r="U224" s="195">
        <v>7757</v>
      </c>
      <c r="V224" s="195">
        <v>8035.5000000000009</v>
      </c>
      <c r="W224" s="195">
        <v>8306.5</v>
      </c>
      <c r="X224" s="195">
        <v>8549.5</v>
      </c>
      <c r="Y224" s="195">
        <v>8773.5</v>
      </c>
      <c r="Z224" s="195">
        <v>8994.5</v>
      </c>
      <c r="AA224" s="195">
        <v>9213.5</v>
      </c>
      <c r="AB224" s="195">
        <v>9439</v>
      </c>
      <c r="AC224" s="195">
        <v>9686</v>
      </c>
      <c r="AD224" s="195">
        <v>9965</v>
      </c>
    </row>
    <row r="225" spans="1:30" x14ac:dyDescent="0.2">
      <c r="A225" s="77" t="s">
        <v>72</v>
      </c>
      <c r="B225" s="79" t="s">
        <v>175</v>
      </c>
      <c r="C225" s="105">
        <v>65</v>
      </c>
      <c r="D225" s="105">
        <v>69</v>
      </c>
      <c r="E225" s="105">
        <v>2935</v>
      </c>
      <c r="F225" s="105">
        <v>3082</v>
      </c>
      <c r="G225" s="105">
        <v>3233</v>
      </c>
      <c r="H225" s="105">
        <v>3393</v>
      </c>
      <c r="I225" s="105">
        <v>3560</v>
      </c>
      <c r="J225" s="105">
        <v>3732</v>
      </c>
      <c r="K225" s="105">
        <v>3907</v>
      </c>
      <c r="L225" s="195">
        <v>4035.9999999999995</v>
      </c>
      <c r="M225" s="195">
        <v>4208</v>
      </c>
      <c r="N225" s="195">
        <v>4411.5</v>
      </c>
      <c r="O225" s="195">
        <v>4628.5</v>
      </c>
      <c r="P225" s="195">
        <v>4859</v>
      </c>
      <c r="Q225" s="195">
        <v>5100</v>
      </c>
      <c r="R225" s="195">
        <v>5338.5</v>
      </c>
      <c r="S225" s="195">
        <v>5558</v>
      </c>
      <c r="T225" s="195">
        <v>5756</v>
      </c>
      <c r="U225" s="195">
        <v>5939.5</v>
      </c>
      <c r="V225" s="195">
        <v>6110.5</v>
      </c>
      <c r="W225" s="195">
        <v>6286.5</v>
      </c>
      <c r="X225" s="195">
        <v>6493.5</v>
      </c>
      <c r="Y225" s="195">
        <v>6733</v>
      </c>
      <c r="Z225" s="195">
        <v>6987.5</v>
      </c>
      <c r="AA225" s="195">
        <v>7248</v>
      </c>
      <c r="AB225" s="195">
        <v>7502.5</v>
      </c>
      <c r="AC225" s="195">
        <v>7733</v>
      </c>
      <c r="AD225" s="195">
        <v>7947</v>
      </c>
    </row>
    <row r="226" spans="1:30" x14ac:dyDescent="0.2">
      <c r="A226" s="77" t="s">
        <v>72</v>
      </c>
      <c r="B226" s="79" t="s">
        <v>175</v>
      </c>
      <c r="C226" s="105">
        <v>70</v>
      </c>
      <c r="D226" s="105">
        <v>74</v>
      </c>
      <c r="E226" s="105">
        <v>2016</v>
      </c>
      <c r="F226" s="105">
        <v>2098</v>
      </c>
      <c r="G226" s="105">
        <v>2204</v>
      </c>
      <c r="H226" s="105">
        <v>2327</v>
      </c>
      <c r="I226" s="105">
        <v>2457</v>
      </c>
      <c r="J226" s="105">
        <v>2592</v>
      </c>
      <c r="K226" s="105">
        <v>2719</v>
      </c>
      <c r="L226" s="195">
        <v>2747</v>
      </c>
      <c r="M226" s="195">
        <v>2865</v>
      </c>
      <c r="N226" s="195">
        <v>2991.5</v>
      </c>
      <c r="O226" s="195">
        <v>3123</v>
      </c>
      <c r="P226" s="195">
        <v>3260</v>
      </c>
      <c r="Q226" s="195">
        <v>3406.5</v>
      </c>
      <c r="R226" s="195">
        <v>3569</v>
      </c>
      <c r="S226" s="195">
        <v>3748.5</v>
      </c>
      <c r="T226" s="195">
        <v>3940</v>
      </c>
      <c r="U226" s="195">
        <v>4143</v>
      </c>
      <c r="V226" s="195">
        <v>4356</v>
      </c>
      <c r="W226" s="195">
        <v>4568</v>
      </c>
      <c r="X226" s="195">
        <v>4764</v>
      </c>
      <c r="Y226" s="195">
        <v>4942</v>
      </c>
      <c r="Z226" s="195">
        <v>5108</v>
      </c>
      <c r="AA226" s="195">
        <v>5264.5</v>
      </c>
      <c r="AB226" s="195">
        <v>5426</v>
      </c>
      <c r="AC226" s="195">
        <v>5615</v>
      </c>
      <c r="AD226" s="195">
        <v>5835</v>
      </c>
    </row>
    <row r="227" spans="1:30" x14ac:dyDescent="0.2">
      <c r="A227" s="77" t="s">
        <v>72</v>
      </c>
      <c r="B227" s="79" t="s">
        <v>175</v>
      </c>
      <c r="C227" s="105">
        <v>75</v>
      </c>
      <c r="D227" s="105">
        <v>79</v>
      </c>
      <c r="E227" s="105">
        <v>1540</v>
      </c>
      <c r="F227" s="105">
        <v>1553</v>
      </c>
      <c r="G227" s="105">
        <v>1561</v>
      </c>
      <c r="H227" s="105">
        <v>1580</v>
      </c>
      <c r="I227" s="105">
        <v>1618</v>
      </c>
      <c r="J227" s="105">
        <v>1681</v>
      </c>
      <c r="K227" s="105">
        <v>1748</v>
      </c>
      <c r="L227" s="195">
        <v>1691</v>
      </c>
      <c r="M227" s="195">
        <v>1762</v>
      </c>
      <c r="N227" s="195">
        <v>1850</v>
      </c>
      <c r="O227" s="195">
        <v>1947.5</v>
      </c>
      <c r="P227" s="195">
        <v>2051</v>
      </c>
      <c r="Q227" s="195">
        <v>2156</v>
      </c>
      <c r="R227" s="195">
        <v>2259.5</v>
      </c>
      <c r="S227" s="195">
        <v>2364.5</v>
      </c>
      <c r="T227" s="195">
        <v>2474</v>
      </c>
      <c r="U227" s="195">
        <v>2588.5</v>
      </c>
      <c r="V227" s="195">
        <v>2710</v>
      </c>
      <c r="W227" s="195">
        <v>2845</v>
      </c>
      <c r="X227" s="195">
        <v>2994</v>
      </c>
      <c r="Y227" s="195">
        <v>3154.5</v>
      </c>
      <c r="Z227" s="195">
        <v>3326</v>
      </c>
      <c r="AA227" s="195">
        <v>3504</v>
      </c>
      <c r="AB227" s="195">
        <v>3681.5</v>
      </c>
      <c r="AC227" s="195">
        <v>3847.5</v>
      </c>
      <c r="AD227" s="195">
        <v>4000.4999999999995</v>
      </c>
    </row>
    <row r="228" spans="1:30" x14ac:dyDescent="0.2">
      <c r="A228" s="77" t="s">
        <v>72</v>
      </c>
      <c r="B228" s="79" t="s">
        <v>175</v>
      </c>
      <c r="C228" s="105">
        <v>80</v>
      </c>
      <c r="D228" s="105">
        <v>84</v>
      </c>
      <c r="E228" s="105">
        <v>1004.9999999999999</v>
      </c>
      <c r="F228" s="105">
        <v>1020</v>
      </c>
      <c r="G228" s="105">
        <v>1046</v>
      </c>
      <c r="H228" s="105">
        <v>1076</v>
      </c>
      <c r="I228" s="105">
        <v>1104</v>
      </c>
      <c r="J228" s="105">
        <v>1127</v>
      </c>
      <c r="K228" s="105">
        <v>1141</v>
      </c>
      <c r="L228" s="195">
        <v>986</v>
      </c>
      <c r="M228" s="195">
        <v>1000.5</v>
      </c>
      <c r="N228" s="195">
        <v>1029.5</v>
      </c>
      <c r="O228" s="195">
        <v>1063</v>
      </c>
      <c r="P228" s="195">
        <v>1104.5</v>
      </c>
      <c r="Q228" s="195">
        <v>1154.5</v>
      </c>
      <c r="R228" s="195">
        <v>1211.5</v>
      </c>
      <c r="S228" s="195">
        <v>1275</v>
      </c>
      <c r="T228" s="195">
        <v>1346.5</v>
      </c>
      <c r="U228" s="195">
        <v>1422.5</v>
      </c>
      <c r="V228" s="195">
        <v>1499</v>
      </c>
      <c r="W228" s="195">
        <v>1574.5</v>
      </c>
      <c r="X228" s="195">
        <v>1652</v>
      </c>
      <c r="Y228" s="195">
        <v>1734</v>
      </c>
      <c r="Z228" s="195">
        <v>1819.5</v>
      </c>
      <c r="AA228" s="195">
        <v>1910.5</v>
      </c>
      <c r="AB228" s="195">
        <v>2013</v>
      </c>
      <c r="AC228" s="195">
        <v>2126.5</v>
      </c>
      <c r="AD228" s="195">
        <v>2247</v>
      </c>
    </row>
    <row r="229" spans="1:30" x14ac:dyDescent="0.2">
      <c r="A229" s="77" t="s">
        <v>72</v>
      </c>
      <c r="B229" s="79" t="s">
        <v>175</v>
      </c>
      <c r="C229" s="105">
        <v>85</v>
      </c>
      <c r="D229" s="105">
        <v>89</v>
      </c>
      <c r="E229" s="105">
        <v>603</v>
      </c>
      <c r="F229" s="105">
        <v>628</v>
      </c>
      <c r="G229" s="105">
        <v>630</v>
      </c>
      <c r="H229" s="105">
        <v>616</v>
      </c>
      <c r="I229" s="105">
        <v>602</v>
      </c>
      <c r="J229" s="105">
        <v>598</v>
      </c>
      <c r="K229" s="105">
        <v>625</v>
      </c>
      <c r="L229" s="195">
        <v>458.5</v>
      </c>
      <c r="M229" s="195">
        <v>467</v>
      </c>
      <c r="N229" s="195">
        <v>485</v>
      </c>
      <c r="O229" s="195">
        <v>502.49999999999994</v>
      </c>
      <c r="P229" s="195">
        <v>519.5</v>
      </c>
      <c r="Q229" s="195">
        <v>534</v>
      </c>
      <c r="R229" s="195">
        <v>549</v>
      </c>
      <c r="S229" s="195">
        <v>566.5</v>
      </c>
      <c r="T229" s="195">
        <v>588.5</v>
      </c>
      <c r="U229" s="195">
        <v>614.5</v>
      </c>
      <c r="V229" s="195">
        <v>644.5</v>
      </c>
      <c r="W229" s="195">
        <v>679</v>
      </c>
      <c r="X229" s="195">
        <v>718</v>
      </c>
      <c r="Y229" s="195">
        <v>761</v>
      </c>
      <c r="Z229" s="195">
        <v>806</v>
      </c>
      <c r="AA229" s="195">
        <v>852</v>
      </c>
      <c r="AB229" s="195">
        <v>898.5</v>
      </c>
      <c r="AC229" s="195">
        <v>946.5</v>
      </c>
      <c r="AD229" s="195">
        <v>997</v>
      </c>
    </row>
    <row r="230" spans="1:30" x14ac:dyDescent="0.2">
      <c r="A230" s="77" t="s">
        <v>72</v>
      </c>
      <c r="B230" s="79" t="s">
        <v>175</v>
      </c>
      <c r="C230" s="105">
        <v>90</v>
      </c>
      <c r="D230" s="105">
        <v>94</v>
      </c>
      <c r="E230" s="105">
        <v>125</v>
      </c>
      <c r="F230" s="105">
        <v>169</v>
      </c>
      <c r="G230" s="105">
        <v>215</v>
      </c>
      <c r="H230" s="105">
        <v>260</v>
      </c>
      <c r="I230" s="105">
        <v>292</v>
      </c>
      <c r="J230" s="105">
        <v>305</v>
      </c>
      <c r="K230" s="105">
        <v>325</v>
      </c>
      <c r="L230" s="195">
        <v>165.5</v>
      </c>
      <c r="M230" s="195">
        <v>165.5</v>
      </c>
      <c r="N230" s="195">
        <v>167</v>
      </c>
      <c r="O230" s="195">
        <v>169</v>
      </c>
      <c r="P230" s="195">
        <v>172</v>
      </c>
      <c r="Q230" s="195">
        <v>177.5</v>
      </c>
      <c r="R230" s="195">
        <v>185</v>
      </c>
      <c r="S230" s="195">
        <v>192.5</v>
      </c>
      <c r="T230" s="195">
        <v>199.5</v>
      </c>
      <c r="U230" s="195">
        <v>207</v>
      </c>
      <c r="V230" s="195">
        <v>214.5</v>
      </c>
      <c r="W230" s="195">
        <v>222</v>
      </c>
      <c r="X230" s="195">
        <v>229.5</v>
      </c>
      <c r="Y230" s="195">
        <v>239</v>
      </c>
      <c r="Z230" s="195">
        <v>250.5</v>
      </c>
      <c r="AA230" s="195">
        <v>264</v>
      </c>
      <c r="AB230" s="195">
        <v>280</v>
      </c>
      <c r="AC230" s="195">
        <v>297.5</v>
      </c>
      <c r="AD230" s="195">
        <v>316.5</v>
      </c>
    </row>
    <row r="231" spans="1:30" x14ac:dyDescent="0.2">
      <c r="A231" s="77" t="s">
        <v>72</v>
      </c>
      <c r="B231" s="79" t="s">
        <v>175</v>
      </c>
      <c r="C231" s="105">
        <v>95</v>
      </c>
      <c r="D231" s="105">
        <v>99</v>
      </c>
      <c r="E231" s="105">
        <v>38</v>
      </c>
      <c r="F231" s="105">
        <v>37</v>
      </c>
      <c r="G231" s="105">
        <v>38</v>
      </c>
      <c r="H231" s="105">
        <v>39</v>
      </c>
      <c r="I231" s="105">
        <v>46</v>
      </c>
      <c r="J231" s="105">
        <v>47</v>
      </c>
      <c r="K231" s="105">
        <v>65</v>
      </c>
      <c r="L231" s="195">
        <v>31</v>
      </c>
      <c r="M231" s="195">
        <v>33</v>
      </c>
      <c r="N231" s="195">
        <v>35</v>
      </c>
      <c r="O231" s="195">
        <v>37</v>
      </c>
      <c r="P231" s="195">
        <v>38.5</v>
      </c>
      <c r="Q231" s="195">
        <v>39</v>
      </c>
      <c r="R231" s="195">
        <v>39</v>
      </c>
      <c r="S231" s="195">
        <v>39</v>
      </c>
      <c r="T231" s="195">
        <v>39.5</v>
      </c>
      <c r="U231" s="195">
        <v>41</v>
      </c>
      <c r="V231" s="195">
        <v>42.5</v>
      </c>
      <c r="W231" s="195">
        <v>44</v>
      </c>
      <c r="X231" s="195">
        <v>47</v>
      </c>
      <c r="Y231" s="195">
        <v>50</v>
      </c>
      <c r="Z231" s="195">
        <v>51.5</v>
      </c>
      <c r="AA231" s="195">
        <v>53</v>
      </c>
      <c r="AB231" s="195">
        <v>55</v>
      </c>
      <c r="AC231" s="195">
        <v>57</v>
      </c>
      <c r="AD231" s="195">
        <v>60</v>
      </c>
    </row>
    <row r="232" spans="1:30" x14ac:dyDescent="0.2">
      <c r="A232" s="77" t="s">
        <v>72</v>
      </c>
      <c r="B232" s="79" t="s">
        <v>175</v>
      </c>
      <c r="C232" s="105">
        <v>100</v>
      </c>
      <c r="D232" s="105">
        <v>104</v>
      </c>
      <c r="E232" s="105">
        <v>6</v>
      </c>
      <c r="F232" s="105">
        <v>7</v>
      </c>
      <c r="G232" s="105">
        <v>7</v>
      </c>
      <c r="H232" s="105">
        <v>8</v>
      </c>
      <c r="I232" s="105">
        <v>8</v>
      </c>
      <c r="J232" s="105">
        <v>8</v>
      </c>
      <c r="K232" s="105">
        <v>8</v>
      </c>
      <c r="L232" s="195">
        <v>2</v>
      </c>
      <c r="M232" s="195">
        <v>2</v>
      </c>
      <c r="N232" s="195">
        <v>2</v>
      </c>
      <c r="O232" s="195">
        <v>2.5</v>
      </c>
      <c r="P232" s="195">
        <v>3.5</v>
      </c>
      <c r="Q232" s="195">
        <v>4</v>
      </c>
      <c r="R232" s="195">
        <v>4</v>
      </c>
      <c r="S232" s="195">
        <v>4</v>
      </c>
      <c r="T232" s="195">
        <v>4</v>
      </c>
      <c r="U232" s="195">
        <v>4</v>
      </c>
      <c r="V232" s="195">
        <v>4</v>
      </c>
      <c r="W232" s="195">
        <v>4</v>
      </c>
      <c r="X232" s="195">
        <v>4</v>
      </c>
      <c r="Y232" s="195">
        <v>4</v>
      </c>
      <c r="Z232" s="195">
        <v>4.5</v>
      </c>
      <c r="AA232" s="195">
        <v>6</v>
      </c>
      <c r="AB232" s="195">
        <v>7</v>
      </c>
      <c r="AC232" s="195">
        <v>7</v>
      </c>
      <c r="AD232" s="195">
        <v>7</v>
      </c>
    </row>
    <row r="233" spans="1:30" x14ac:dyDescent="0.2">
      <c r="A233" s="77" t="s">
        <v>72</v>
      </c>
      <c r="B233" s="79" t="s">
        <v>176</v>
      </c>
      <c r="C233" s="105">
        <v>0</v>
      </c>
      <c r="D233" s="105">
        <v>4</v>
      </c>
      <c r="E233" s="105">
        <v>19039</v>
      </c>
      <c r="F233" s="105">
        <v>19346</v>
      </c>
      <c r="G233" s="105">
        <v>19458</v>
      </c>
      <c r="H233" s="105">
        <v>19440</v>
      </c>
      <c r="I233" s="105">
        <v>19413</v>
      </c>
      <c r="J233" s="105">
        <v>19461</v>
      </c>
      <c r="K233" s="105">
        <v>19480</v>
      </c>
      <c r="L233" s="195">
        <v>17968</v>
      </c>
      <c r="M233" s="195">
        <v>17608.5</v>
      </c>
      <c r="N233" s="195">
        <v>17402.5</v>
      </c>
      <c r="O233" s="195">
        <v>17430</v>
      </c>
      <c r="P233" s="195">
        <v>17487.5</v>
      </c>
      <c r="Q233" s="195">
        <v>17510</v>
      </c>
      <c r="R233" s="195">
        <v>17515</v>
      </c>
      <c r="S233" s="195">
        <v>17497.5</v>
      </c>
      <c r="T233" s="195">
        <v>17473</v>
      </c>
      <c r="U233" s="195">
        <v>17448</v>
      </c>
      <c r="V233" s="195">
        <v>17420</v>
      </c>
      <c r="W233" s="195">
        <v>17382.5</v>
      </c>
      <c r="X233" s="195">
        <v>17344.5</v>
      </c>
      <c r="Y233" s="195">
        <v>17304</v>
      </c>
      <c r="Z233" s="195">
        <v>17246.5</v>
      </c>
      <c r="AA233" s="195">
        <v>17176.5</v>
      </c>
      <c r="AB233" s="195">
        <v>17109.5</v>
      </c>
      <c r="AC233" s="195">
        <v>17036</v>
      </c>
      <c r="AD233" s="195">
        <v>16943</v>
      </c>
    </row>
    <row r="234" spans="1:30" x14ac:dyDescent="0.2">
      <c r="A234" s="77" t="s">
        <v>72</v>
      </c>
      <c r="B234" s="79" t="s">
        <v>176</v>
      </c>
      <c r="C234" s="105">
        <v>5</v>
      </c>
      <c r="D234" s="105">
        <v>9</v>
      </c>
      <c r="E234" s="105">
        <v>18609</v>
      </c>
      <c r="F234" s="105">
        <v>18518</v>
      </c>
      <c r="G234" s="105">
        <v>18547</v>
      </c>
      <c r="H234" s="105">
        <v>18696</v>
      </c>
      <c r="I234" s="105">
        <v>18905</v>
      </c>
      <c r="J234" s="105">
        <v>19082</v>
      </c>
      <c r="K234" s="105">
        <v>19227</v>
      </c>
      <c r="L234" s="195">
        <v>18784.5</v>
      </c>
      <c r="M234" s="195">
        <v>18952</v>
      </c>
      <c r="N234" s="195">
        <v>18927</v>
      </c>
      <c r="O234" s="195">
        <v>18642</v>
      </c>
      <c r="P234" s="195">
        <v>18308</v>
      </c>
      <c r="Q234" s="195">
        <v>17981.5</v>
      </c>
      <c r="R234" s="195">
        <v>17624</v>
      </c>
      <c r="S234" s="195">
        <v>17419</v>
      </c>
      <c r="T234" s="195">
        <v>17447.5</v>
      </c>
      <c r="U234" s="195">
        <v>17505</v>
      </c>
      <c r="V234" s="195">
        <v>17527.5</v>
      </c>
      <c r="W234" s="195">
        <v>17533</v>
      </c>
      <c r="X234" s="195">
        <v>17516</v>
      </c>
      <c r="Y234" s="195">
        <v>17492</v>
      </c>
      <c r="Z234" s="195">
        <v>17467.5</v>
      </c>
      <c r="AA234" s="195">
        <v>17439.5</v>
      </c>
      <c r="AB234" s="195">
        <v>17403</v>
      </c>
      <c r="AC234" s="195">
        <v>17366</v>
      </c>
      <c r="AD234" s="195">
        <v>17324.5</v>
      </c>
    </row>
    <row r="235" spans="1:30" x14ac:dyDescent="0.2">
      <c r="A235" s="77" t="s">
        <v>72</v>
      </c>
      <c r="B235" s="79" t="s">
        <v>176</v>
      </c>
      <c r="C235" s="105">
        <v>10</v>
      </c>
      <c r="D235" s="105">
        <v>14</v>
      </c>
      <c r="E235" s="105">
        <v>19529</v>
      </c>
      <c r="F235" s="105">
        <v>19432</v>
      </c>
      <c r="G235" s="105">
        <v>19254</v>
      </c>
      <c r="H235" s="105">
        <v>19020</v>
      </c>
      <c r="I235" s="105">
        <v>18793</v>
      </c>
      <c r="J235" s="105">
        <v>18647</v>
      </c>
      <c r="K235" s="105">
        <v>18658</v>
      </c>
      <c r="L235" s="195">
        <v>18161</v>
      </c>
      <c r="M235" s="195">
        <v>18129.5</v>
      </c>
      <c r="N235" s="195">
        <v>18187.5</v>
      </c>
      <c r="O235" s="195">
        <v>18369</v>
      </c>
      <c r="P235" s="195">
        <v>18605.5</v>
      </c>
      <c r="Q235" s="195">
        <v>18793.5</v>
      </c>
      <c r="R235" s="195">
        <v>18961.5</v>
      </c>
      <c r="S235" s="195">
        <v>18937</v>
      </c>
      <c r="T235" s="195">
        <v>18652.5</v>
      </c>
      <c r="U235" s="195">
        <v>18319</v>
      </c>
      <c r="V235" s="195">
        <v>17993</v>
      </c>
      <c r="W235" s="195">
        <v>17635.5</v>
      </c>
      <c r="X235" s="195">
        <v>17430</v>
      </c>
      <c r="Y235" s="195">
        <v>17458.5</v>
      </c>
      <c r="Z235" s="195">
        <v>17517</v>
      </c>
      <c r="AA235" s="195">
        <v>17540</v>
      </c>
      <c r="AB235" s="195">
        <v>17546.5</v>
      </c>
      <c r="AC235" s="195">
        <v>17530</v>
      </c>
      <c r="AD235" s="195">
        <v>17505</v>
      </c>
    </row>
    <row r="236" spans="1:30" x14ac:dyDescent="0.2">
      <c r="A236" s="77" t="s">
        <v>72</v>
      </c>
      <c r="B236" s="79" t="s">
        <v>176</v>
      </c>
      <c r="C236" s="105">
        <v>15</v>
      </c>
      <c r="D236" s="105">
        <v>19</v>
      </c>
      <c r="E236" s="105">
        <v>19229</v>
      </c>
      <c r="F236" s="105">
        <v>19473</v>
      </c>
      <c r="G236" s="105">
        <v>19681</v>
      </c>
      <c r="H236" s="105">
        <v>19824</v>
      </c>
      <c r="I236" s="105">
        <v>19869</v>
      </c>
      <c r="J236" s="105">
        <v>19806</v>
      </c>
      <c r="K236" s="105">
        <v>19713</v>
      </c>
      <c r="L236" s="195">
        <v>19176</v>
      </c>
      <c r="M236" s="195">
        <v>19032.5</v>
      </c>
      <c r="N236" s="195">
        <v>18869.5</v>
      </c>
      <c r="O236" s="195">
        <v>18620.5</v>
      </c>
      <c r="P236" s="195">
        <v>18360</v>
      </c>
      <c r="Q236" s="195">
        <v>18219.5</v>
      </c>
      <c r="R236" s="195">
        <v>18189</v>
      </c>
      <c r="S236" s="195">
        <v>18247</v>
      </c>
      <c r="T236" s="195">
        <v>18428.5</v>
      </c>
      <c r="U236" s="195">
        <v>18664.5</v>
      </c>
      <c r="V236" s="195">
        <v>18853</v>
      </c>
      <c r="W236" s="195">
        <v>19021</v>
      </c>
      <c r="X236" s="195">
        <v>18996.5</v>
      </c>
      <c r="Y236" s="195">
        <v>18712.5</v>
      </c>
      <c r="Z236" s="195">
        <v>18379.5</v>
      </c>
      <c r="AA236" s="195">
        <v>18054.5</v>
      </c>
      <c r="AB236" s="195">
        <v>17698</v>
      </c>
      <c r="AC236" s="195">
        <v>17493</v>
      </c>
      <c r="AD236" s="195">
        <v>17521.5</v>
      </c>
    </row>
    <row r="237" spans="1:30" x14ac:dyDescent="0.2">
      <c r="A237" s="77" t="s">
        <v>72</v>
      </c>
      <c r="B237" s="79" t="s">
        <v>176</v>
      </c>
      <c r="C237" s="105">
        <v>20</v>
      </c>
      <c r="D237" s="105">
        <v>24</v>
      </c>
      <c r="E237" s="105">
        <v>17924</v>
      </c>
      <c r="F237" s="105">
        <v>18326</v>
      </c>
      <c r="G237" s="105">
        <v>18728</v>
      </c>
      <c r="H237" s="105">
        <v>19114</v>
      </c>
      <c r="I237" s="105">
        <v>19456</v>
      </c>
      <c r="J237" s="105">
        <v>19731</v>
      </c>
      <c r="K237" s="105">
        <v>19964</v>
      </c>
      <c r="L237" s="195">
        <v>19518.5</v>
      </c>
      <c r="M237" s="195">
        <v>19592</v>
      </c>
      <c r="N237" s="195">
        <v>19588.5</v>
      </c>
      <c r="O237" s="195">
        <v>19533</v>
      </c>
      <c r="P237" s="195">
        <v>19444</v>
      </c>
      <c r="Q237" s="195">
        <v>19327</v>
      </c>
      <c r="R237" s="195">
        <v>19186</v>
      </c>
      <c r="S237" s="195">
        <v>19022.5</v>
      </c>
      <c r="T237" s="195">
        <v>18773.5</v>
      </c>
      <c r="U237" s="195">
        <v>18513.5</v>
      </c>
      <c r="V237" s="195">
        <v>18374.5</v>
      </c>
      <c r="W237" s="195">
        <v>18344.5</v>
      </c>
      <c r="X237" s="195">
        <v>18402.5</v>
      </c>
      <c r="Y237" s="195">
        <v>18585</v>
      </c>
      <c r="Z237" s="195">
        <v>18821</v>
      </c>
      <c r="AA237" s="195">
        <v>19009.5</v>
      </c>
      <c r="AB237" s="195">
        <v>19178</v>
      </c>
      <c r="AC237" s="195">
        <v>19153.5</v>
      </c>
      <c r="AD237" s="195">
        <v>18870</v>
      </c>
    </row>
    <row r="238" spans="1:30" x14ac:dyDescent="0.2">
      <c r="A238" s="77" t="s">
        <v>72</v>
      </c>
      <c r="B238" s="79" t="s">
        <v>176</v>
      </c>
      <c r="C238" s="105">
        <v>25</v>
      </c>
      <c r="D238" s="105">
        <v>29</v>
      </c>
      <c r="E238" s="105">
        <v>16152.000000000002</v>
      </c>
      <c r="F238" s="105">
        <v>16585</v>
      </c>
      <c r="G238" s="105">
        <v>17037</v>
      </c>
      <c r="H238" s="105">
        <v>17493</v>
      </c>
      <c r="I238" s="105">
        <v>17946</v>
      </c>
      <c r="J238" s="105">
        <v>18381</v>
      </c>
      <c r="K238" s="105">
        <v>18790</v>
      </c>
      <c r="L238" s="195">
        <v>18569</v>
      </c>
      <c r="M238" s="195">
        <v>18798</v>
      </c>
      <c r="N238" s="195">
        <v>19045.5</v>
      </c>
      <c r="O238" s="195">
        <v>19290</v>
      </c>
      <c r="P238" s="195">
        <v>19511.5</v>
      </c>
      <c r="Q238" s="195">
        <v>19674</v>
      </c>
      <c r="R238" s="195">
        <v>19750.5</v>
      </c>
      <c r="S238" s="195">
        <v>19748.5</v>
      </c>
      <c r="T238" s="195">
        <v>19694</v>
      </c>
      <c r="U238" s="195">
        <v>19604.5</v>
      </c>
      <c r="V238" s="195">
        <v>19488</v>
      </c>
      <c r="W238" s="195">
        <v>19348.5</v>
      </c>
      <c r="X238" s="195">
        <v>19185.5</v>
      </c>
      <c r="Y238" s="195">
        <v>18937.5</v>
      </c>
      <c r="Z238" s="195">
        <v>18679</v>
      </c>
      <c r="AA238" s="195">
        <v>18541</v>
      </c>
      <c r="AB238" s="195">
        <v>18512</v>
      </c>
      <c r="AC238" s="195">
        <v>18570.5</v>
      </c>
      <c r="AD238" s="195">
        <v>18752</v>
      </c>
    </row>
    <row r="239" spans="1:30" x14ac:dyDescent="0.2">
      <c r="A239" s="77" t="s">
        <v>72</v>
      </c>
      <c r="B239" s="79" t="s">
        <v>176</v>
      </c>
      <c r="C239" s="105">
        <v>30</v>
      </c>
      <c r="D239" s="105">
        <v>34</v>
      </c>
      <c r="E239" s="105">
        <v>14188</v>
      </c>
      <c r="F239" s="105">
        <v>14659</v>
      </c>
      <c r="G239" s="105">
        <v>15114</v>
      </c>
      <c r="H239" s="105">
        <v>15559</v>
      </c>
      <c r="I239" s="105">
        <v>16001.999999999998</v>
      </c>
      <c r="J239" s="105">
        <v>16455</v>
      </c>
      <c r="K239" s="105">
        <v>16905</v>
      </c>
      <c r="L239" s="195">
        <v>17079</v>
      </c>
      <c r="M239" s="195">
        <v>17459.5</v>
      </c>
      <c r="N239" s="195">
        <v>17821</v>
      </c>
      <c r="O239" s="195">
        <v>18149</v>
      </c>
      <c r="P239" s="195">
        <v>18419.5</v>
      </c>
      <c r="Q239" s="195">
        <v>18653</v>
      </c>
      <c r="R239" s="195">
        <v>18889.5</v>
      </c>
      <c r="S239" s="195">
        <v>19137</v>
      </c>
      <c r="T239" s="195">
        <v>19382</v>
      </c>
      <c r="U239" s="195">
        <v>19603</v>
      </c>
      <c r="V239" s="195">
        <v>19766.5</v>
      </c>
      <c r="W239" s="195">
        <v>19844.5</v>
      </c>
      <c r="X239" s="195">
        <v>19842.5</v>
      </c>
      <c r="Y239" s="195">
        <v>19788.5</v>
      </c>
      <c r="Z239" s="195">
        <v>19701</v>
      </c>
      <c r="AA239" s="195">
        <v>19585.5</v>
      </c>
      <c r="AB239" s="195">
        <v>19447</v>
      </c>
      <c r="AC239" s="195">
        <v>19285.5</v>
      </c>
      <c r="AD239" s="195">
        <v>19039</v>
      </c>
    </row>
    <row r="240" spans="1:30" x14ac:dyDescent="0.2">
      <c r="A240" s="77" t="s">
        <v>72</v>
      </c>
      <c r="B240" s="79" t="s">
        <v>176</v>
      </c>
      <c r="C240" s="105">
        <v>35</v>
      </c>
      <c r="D240" s="105">
        <v>39</v>
      </c>
      <c r="E240" s="105">
        <v>11898</v>
      </c>
      <c r="F240" s="105">
        <v>12282</v>
      </c>
      <c r="G240" s="105">
        <v>12765</v>
      </c>
      <c r="H240" s="105">
        <v>13309</v>
      </c>
      <c r="I240" s="105">
        <v>13857</v>
      </c>
      <c r="J240" s="105">
        <v>14369</v>
      </c>
      <c r="K240" s="105">
        <v>14851</v>
      </c>
      <c r="L240" s="195">
        <v>15025.5</v>
      </c>
      <c r="M240" s="195">
        <v>15426.5</v>
      </c>
      <c r="N240" s="195">
        <v>15835</v>
      </c>
      <c r="O240" s="195">
        <v>16252.500000000002</v>
      </c>
      <c r="P240" s="195">
        <v>16680</v>
      </c>
      <c r="Q240" s="195">
        <v>17097</v>
      </c>
      <c r="R240" s="195">
        <v>17483</v>
      </c>
      <c r="S240" s="195">
        <v>17844</v>
      </c>
      <c r="T240" s="195">
        <v>18170.5</v>
      </c>
      <c r="U240" s="195">
        <v>18440.5</v>
      </c>
      <c r="V240" s="195">
        <v>18674.5</v>
      </c>
      <c r="W240" s="195">
        <v>18912.5</v>
      </c>
      <c r="X240" s="195">
        <v>19160</v>
      </c>
      <c r="Y240" s="195">
        <v>19405</v>
      </c>
      <c r="Z240" s="195">
        <v>19626.5</v>
      </c>
      <c r="AA240" s="195">
        <v>19789</v>
      </c>
      <c r="AB240" s="195">
        <v>19867.5</v>
      </c>
      <c r="AC240" s="195">
        <v>19867.5</v>
      </c>
      <c r="AD240" s="195">
        <v>19816</v>
      </c>
    </row>
    <row r="241" spans="1:30" x14ac:dyDescent="0.2">
      <c r="A241" s="77" t="s">
        <v>72</v>
      </c>
      <c r="B241" s="79" t="s">
        <v>176</v>
      </c>
      <c r="C241" s="105">
        <v>40</v>
      </c>
      <c r="D241" s="105">
        <v>44</v>
      </c>
      <c r="E241" s="105">
        <v>10833</v>
      </c>
      <c r="F241" s="105">
        <v>11069</v>
      </c>
      <c r="G241" s="105">
        <v>11257</v>
      </c>
      <c r="H241" s="105">
        <v>11434</v>
      </c>
      <c r="I241" s="105">
        <v>11663</v>
      </c>
      <c r="J241" s="105">
        <v>11978</v>
      </c>
      <c r="K241" s="105">
        <v>12371</v>
      </c>
      <c r="L241" s="195">
        <v>12799.5</v>
      </c>
      <c r="M241" s="195">
        <v>13238.5</v>
      </c>
      <c r="N241" s="195">
        <v>13700.5</v>
      </c>
      <c r="O241" s="195">
        <v>14151.5</v>
      </c>
      <c r="P241" s="195">
        <v>14575.5</v>
      </c>
      <c r="Q241" s="195">
        <v>14982.5</v>
      </c>
      <c r="R241" s="195">
        <v>15386</v>
      </c>
      <c r="S241" s="195">
        <v>15793.5</v>
      </c>
      <c r="T241" s="195">
        <v>16209</v>
      </c>
      <c r="U241" s="195">
        <v>16634.5</v>
      </c>
      <c r="V241" s="195">
        <v>17051.5</v>
      </c>
      <c r="W241" s="195">
        <v>17436.5</v>
      </c>
      <c r="X241" s="195">
        <v>17797.5</v>
      </c>
      <c r="Y241" s="195">
        <v>18124</v>
      </c>
      <c r="Z241" s="195">
        <v>18393</v>
      </c>
      <c r="AA241" s="195">
        <v>18626.5</v>
      </c>
      <c r="AB241" s="195">
        <v>18865</v>
      </c>
      <c r="AC241" s="195">
        <v>19113</v>
      </c>
      <c r="AD241" s="195">
        <v>19357</v>
      </c>
    </row>
    <row r="242" spans="1:30" x14ac:dyDescent="0.2">
      <c r="A242" s="77" t="s">
        <v>72</v>
      </c>
      <c r="B242" s="79" t="s">
        <v>176</v>
      </c>
      <c r="C242" s="105">
        <v>45</v>
      </c>
      <c r="D242" s="105">
        <v>49</v>
      </c>
      <c r="E242" s="105">
        <v>9013</v>
      </c>
      <c r="F242" s="105">
        <v>9359</v>
      </c>
      <c r="G242" s="105">
        <v>9745</v>
      </c>
      <c r="H242" s="105">
        <v>10141</v>
      </c>
      <c r="I242" s="105">
        <v>10501</v>
      </c>
      <c r="J242" s="105">
        <v>10805</v>
      </c>
      <c r="K242" s="105">
        <v>11050</v>
      </c>
      <c r="L242" s="195">
        <v>11066</v>
      </c>
      <c r="M242" s="195">
        <v>11323</v>
      </c>
      <c r="N242" s="195">
        <v>11615.5</v>
      </c>
      <c r="O242" s="195">
        <v>11936.5</v>
      </c>
      <c r="P242" s="195">
        <v>12295</v>
      </c>
      <c r="Q242" s="195">
        <v>12698.5</v>
      </c>
      <c r="R242" s="195">
        <v>13139.5</v>
      </c>
      <c r="S242" s="195">
        <v>13598</v>
      </c>
      <c r="T242" s="195">
        <v>14046</v>
      </c>
      <c r="U242" s="195">
        <v>14467</v>
      </c>
      <c r="V242" s="195">
        <v>14872</v>
      </c>
      <c r="W242" s="195">
        <v>15275</v>
      </c>
      <c r="X242" s="195">
        <v>15680.5</v>
      </c>
      <c r="Y242" s="195">
        <v>16094.000000000002</v>
      </c>
      <c r="Z242" s="195">
        <v>16518</v>
      </c>
      <c r="AA242" s="195">
        <v>16932.5</v>
      </c>
      <c r="AB242" s="195">
        <v>17316.5</v>
      </c>
      <c r="AC242" s="195">
        <v>17677</v>
      </c>
      <c r="AD242" s="195">
        <v>18002.5</v>
      </c>
    </row>
    <row r="243" spans="1:30" x14ac:dyDescent="0.2">
      <c r="A243" s="77" t="s">
        <v>72</v>
      </c>
      <c r="B243" s="79" t="s">
        <v>176</v>
      </c>
      <c r="C243" s="105">
        <v>50</v>
      </c>
      <c r="D243" s="105">
        <v>54</v>
      </c>
      <c r="E243" s="105">
        <v>7347</v>
      </c>
      <c r="F243" s="105">
        <v>7653</v>
      </c>
      <c r="G243" s="105">
        <v>7950</v>
      </c>
      <c r="H243" s="105">
        <v>8249</v>
      </c>
      <c r="I243" s="105">
        <v>8562</v>
      </c>
      <c r="J243" s="105">
        <v>8899</v>
      </c>
      <c r="K243" s="105">
        <v>9248</v>
      </c>
      <c r="L243" s="195">
        <v>9485.5</v>
      </c>
      <c r="M243" s="195">
        <v>9837.5</v>
      </c>
      <c r="N243" s="195">
        <v>10140</v>
      </c>
      <c r="O243" s="195">
        <v>10401.5</v>
      </c>
      <c r="P243" s="195">
        <v>10644.5</v>
      </c>
      <c r="Q243" s="195">
        <v>10887</v>
      </c>
      <c r="R243" s="195">
        <v>11150.5</v>
      </c>
      <c r="S243" s="195">
        <v>11440.5</v>
      </c>
      <c r="T243" s="195">
        <v>11758.5</v>
      </c>
      <c r="U243" s="195">
        <v>12115</v>
      </c>
      <c r="V243" s="195">
        <v>12514.5</v>
      </c>
      <c r="W243" s="195">
        <v>12951</v>
      </c>
      <c r="X243" s="195">
        <v>13406</v>
      </c>
      <c r="Y243" s="195">
        <v>13851</v>
      </c>
      <c r="Z243" s="195">
        <v>14269</v>
      </c>
      <c r="AA243" s="195">
        <v>14670.5</v>
      </c>
      <c r="AB243" s="195">
        <v>15070.5</v>
      </c>
      <c r="AC243" s="195">
        <v>15473</v>
      </c>
      <c r="AD243" s="195">
        <v>15885</v>
      </c>
    </row>
    <row r="244" spans="1:30" x14ac:dyDescent="0.2">
      <c r="A244" s="77" t="s">
        <v>72</v>
      </c>
      <c r="B244" s="79" t="s">
        <v>176</v>
      </c>
      <c r="C244" s="105">
        <v>55</v>
      </c>
      <c r="D244" s="105">
        <v>59</v>
      </c>
      <c r="E244" s="105">
        <v>5494</v>
      </c>
      <c r="F244" s="105">
        <v>5811</v>
      </c>
      <c r="G244" s="105">
        <v>6148</v>
      </c>
      <c r="H244" s="105">
        <v>6489</v>
      </c>
      <c r="I244" s="105">
        <v>6828</v>
      </c>
      <c r="J244" s="105">
        <v>7153</v>
      </c>
      <c r="K244" s="105">
        <v>7461</v>
      </c>
      <c r="L244" s="195">
        <v>7464.5</v>
      </c>
      <c r="M244" s="195">
        <v>7722.5</v>
      </c>
      <c r="N244" s="195">
        <v>8042.5</v>
      </c>
      <c r="O244" s="195">
        <v>8413.5</v>
      </c>
      <c r="P244" s="195">
        <v>8818</v>
      </c>
      <c r="Q244" s="195">
        <v>9219</v>
      </c>
      <c r="R244" s="195">
        <v>9577.5</v>
      </c>
      <c r="S244" s="195">
        <v>9875.5</v>
      </c>
      <c r="T244" s="195">
        <v>10133.5</v>
      </c>
      <c r="U244" s="195">
        <v>10374</v>
      </c>
      <c r="V244" s="195">
        <v>10615</v>
      </c>
      <c r="W244" s="195">
        <v>10876</v>
      </c>
      <c r="X244" s="195">
        <v>11163</v>
      </c>
      <c r="Y244" s="195">
        <v>11478.5</v>
      </c>
      <c r="Z244" s="195">
        <v>11831.5</v>
      </c>
      <c r="AA244" s="195">
        <v>12226.5</v>
      </c>
      <c r="AB244" s="195">
        <v>12658.5</v>
      </c>
      <c r="AC244" s="195">
        <v>13108</v>
      </c>
      <c r="AD244" s="195">
        <v>13547</v>
      </c>
    </row>
    <row r="245" spans="1:30" x14ac:dyDescent="0.2">
      <c r="A245" s="77" t="s">
        <v>72</v>
      </c>
      <c r="B245" s="79" t="s">
        <v>176</v>
      </c>
      <c r="C245" s="105">
        <v>60</v>
      </c>
      <c r="D245" s="105">
        <v>64</v>
      </c>
      <c r="E245" s="105">
        <v>3866</v>
      </c>
      <c r="F245" s="105">
        <v>4111</v>
      </c>
      <c r="G245" s="105">
        <v>4379</v>
      </c>
      <c r="H245" s="105">
        <v>4663</v>
      </c>
      <c r="I245" s="105">
        <v>4963</v>
      </c>
      <c r="J245" s="105">
        <v>5270</v>
      </c>
      <c r="K245" s="105">
        <v>5581</v>
      </c>
      <c r="L245" s="195">
        <v>5930</v>
      </c>
      <c r="M245" s="195">
        <v>6195.5</v>
      </c>
      <c r="N245" s="195">
        <v>6451</v>
      </c>
      <c r="O245" s="195">
        <v>6684</v>
      </c>
      <c r="P245" s="195">
        <v>6906.5</v>
      </c>
      <c r="Q245" s="195">
        <v>7141.5</v>
      </c>
      <c r="R245" s="195">
        <v>7406.5</v>
      </c>
      <c r="S245" s="195">
        <v>7718.5</v>
      </c>
      <c r="T245" s="195">
        <v>8079.4999999999991</v>
      </c>
      <c r="U245" s="195">
        <v>8473</v>
      </c>
      <c r="V245" s="195">
        <v>8864</v>
      </c>
      <c r="W245" s="195">
        <v>9213.5</v>
      </c>
      <c r="X245" s="195">
        <v>9506</v>
      </c>
      <c r="Y245" s="195">
        <v>9760.5</v>
      </c>
      <c r="Z245" s="195">
        <v>9998</v>
      </c>
      <c r="AA245" s="195">
        <v>10237</v>
      </c>
      <c r="AB245" s="195">
        <v>10496</v>
      </c>
      <c r="AC245" s="195">
        <v>10779</v>
      </c>
      <c r="AD245" s="195">
        <v>11089</v>
      </c>
    </row>
    <row r="246" spans="1:30" x14ac:dyDescent="0.2">
      <c r="A246" s="77" t="s">
        <v>72</v>
      </c>
      <c r="B246" s="79" t="s">
        <v>176</v>
      </c>
      <c r="C246" s="105">
        <v>65</v>
      </c>
      <c r="D246" s="105">
        <v>69</v>
      </c>
      <c r="E246" s="105">
        <v>2675</v>
      </c>
      <c r="F246" s="105">
        <v>2830</v>
      </c>
      <c r="G246" s="105">
        <v>3004</v>
      </c>
      <c r="H246" s="105">
        <v>3194</v>
      </c>
      <c r="I246" s="105">
        <v>3403</v>
      </c>
      <c r="J246" s="105">
        <v>3632</v>
      </c>
      <c r="K246" s="105">
        <v>3866</v>
      </c>
      <c r="L246" s="195">
        <v>4148</v>
      </c>
      <c r="M246" s="195">
        <v>4396</v>
      </c>
      <c r="N246" s="195">
        <v>4678</v>
      </c>
      <c r="O246" s="195">
        <v>4969.5</v>
      </c>
      <c r="P246" s="195">
        <v>5260.5</v>
      </c>
      <c r="Q246" s="195">
        <v>5544</v>
      </c>
      <c r="R246" s="195">
        <v>5810</v>
      </c>
      <c r="S246" s="195">
        <v>6053</v>
      </c>
      <c r="T246" s="195">
        <v>6277.5</v>
      </c>
      <c r="U246" s="195">
        <v>6494</v>
      </c>
      <c r="V246" s="195">
        <v>6721</v>
      </c>
      <c r="W246" s="195">
        <v>6977.5</v>
      </c>
      <c r="X246" s="195">
        <v>7278.5</v>
      </c>
      <c r="Y246" s="195">
        <v>7626</v>
      </c>
      <c r="Z246" s="195">
        <v>8006</v>
      </c>
      <c r="AA246" s="195">
        <v>8382</v>
      </c>
      <c r="AB246" s="195">
        <v>8718.5</v>
      </c>
      <c r="AC246" s="195">
        <v>9002</v>
      </c>
      <c r="AD246" s="195">
        <v>9250</v>
      </c>
    </row>
    <row r="247" spans="1:30" x14ac:dyDescent="0.2">
      <c r="A247" s="77" t="s">
        <v>72</v>
      </c>
      <c r="B247" s="79" t="s">
        <v>176</v>
      </c>
      <c r="C247" s="105">
        <v>70</v>
      </c>
      <c r="D247" s="105">
        <v>74</v>
      </c>
      <c r="E247" s="105">
        <v>1872</v>
      </c>
      <c r="F247" s="105">
        <v>1945</v>
      </c>
      <c r="G247" s="105">
        <v>2041.9999999999998</v>
      </c>
      <c r="H247" s="105">
        <v>2156</v>
      </c>
      <c r="I247" s="105">
        <v>2286</v>
      </c>
      <c r="J247" s="105">
        <v>2427</v>
      </c>
      <c r="K247" s="105">
        <v>2572</v>
      </c>
      <c r="L247" s="195">
        <v>2763</v>
      </c>
      <c r="M247" s="195">
        <v>2930.5</v>
      </c>
      <c r="N247" s="195">
        <v>3103.5</v>
      </c>
      <c r="O247" s="195">
        <v>3286</v>
      </c>
      <c r="P247" s="195">
        <v>3486.5</v>
      </c>
      <c r="Q247" s="195">
        <v>3702</v>
      </c>
      <c r="R247" s="195">
        <v>3939.5</v>
      </c>
      <c r="S247" s="195">
        <v>4199</v>
      </c>
      <c r="T247" s="195">
        <v>4468</v>
      </c>
      <c r="U247" s="195">
        <v>4736.5</v>
      </c>
      <c r="V247" s="195">
        <v>4997.5</v>
      </c>
      <c r="W247" s="195">
        <v>5244.5</v>
      </c>
      <c r="X247" s="195">
        <v>5473</v>
      </c>
      <c r="Y247" s="195">
        <v>5683</v>
      </c>
      <c r="Z247" s="195">
        <v>5886.5</v>
      </c>
      <c r="AA247" s="195">
        <v>6101.5</v>
      </c>
      <c r="AB247" s="195">
        <v>6344</v>
      </c>
      <c r="AC247" s="195">
        <v>6628.5</v>
      </c>
      <c r="AD247" s="195">
        <v>6956</v>
      </c>
    </row>
    <row r="248" spans="1:30" x14ac:dyDescent="0.2">
      <c r="A248" s="77" t="s">
        <v>72</v>
      </c>
      <c r="B248" s="79" t="s">
        <v>176</v>
      </c>
      <c r="C248" s="105">
        <v>75</v>
      </c>
      <c r="D248" s="105">
        <v>79</v>
      </c>
      <c r="E248" s="105">
        <v>1440</v>
      </c>
      <c r="F248" s="105">
        <v>1462</v>
      </c>
      <c r="G248" s="105">
        <v>1483</v>
      </c>
      <c r="H248" s="105">
        <v>1509</v>
      </c>
      <c r="I248" s="105">
        <v>1551</v>
      </c>
      <c r="J248" s="105">
        <v>1611</v>
      </c>
      <c r="K248" s="105">
        <v>1679</v>
      </c>
      <c r="L248" s="195">
        <v>1658</v>
      </c>
      <c r="M248" s="195">
        <v>1754</v>
      </c>
      <c r="N248" s="195">
        <v>1875.5</v>
      </c>
      <c r="O248" s="195">
        <v>2016</v>
      </c>
      <c r="P248" s="195">
        <v>2164.5</v>
      </c>
      <c r="Q248" s="195">
        <v>2318</v>
      </c>
      <c r="R248" s="195">
        <v>2471</v>
      </c>
      <c r="S248" s="195">
        <v>2622</v>
      </c>
      <c r="T248" s="195">
        <v>2783</v>
      </c>
      <c r="U248" s="195">
        <v>2959.5</v>
      </c>
      <c r="V248" s="195">
        <v>3149</v>
      </c>
      <c r="W248" s="195">
        <v>3358</v>
      </c>
      <c r="X248" s="195">
        <v>3586</v>
      </c>
      <c r="Y248" s="195">
        <v>3823.5</v>
      </c>
      <c r="Z248" s="195">
        <v>4061.4999999999995</v>
      </c>
      <c r="AA248" s="195">
        <v>4292.5</v>
      </c>
      <c r="AB248" s="195">
        <v>4512</v>
      </c>
      <c r="AC248" s="195">
        <v>4717</v>
      </c>
      <c r="AD248" s="195">
        <v>4907</v>
      </c>
    </row>
    <row r="249" spans="1:30" x14ac:dyDescent="0.2">
      <c r="A249" s="77" t="s">
        <v>72</v>
      </c>
      <c r="B249" s="79" t="s">
        <v>176</v>
      </c>
      <c r="C249" s="105">
        <v>80</v>
      </c>
      <c r="D249" s="105">
        <v>84</v>
      </c>
      <c r="E249" s="105">
        <v>985</v>
      </c>
      <c r="F249" s="105">
        <v>1010.9999999999999</v>
      </c>
      <c r="G249" s="105">
        <v>1043</v>
      </c>
      <c r="H249" s="105">
        <v>1075</v>
      </c>
      <c r="I249" s="105">
        <v>1107</v>
      </c>
      <c r="J249" s="105">
        <v>1136</v>
      </c>
      <c r="K249" s="105">
        <v>1155</v>
      </c>
      <c r="L249" s="195">
        <v>1056.5</v>
      </c>
      <c r="M249" s="195">
        <v>1080.5</v>
      </c>
      <c r="N249" s="195">
        <v>1112.5</v>
      </c>
      <c r="O249" s="195">
        <v>1147</v>
      </c>
      <c r="P249" s="195">
        <v>1192</v>
      </c>
      <c r="Q249" s="195">
        <v>1255</v>
      </c>
      <c r="R249" s="195">
        <v>1335</v>
      </c>
      <c r="S249" s="195">
        <v>1432</v>
      </c>
      <c r="T249" s="195">
        <v>1544</v>
      </c>
      <c r="U249" s="195">
        <v>1662.5</v>
      </c>
      <c r="V249" s="195">
        <v>1784</v>
      </c>
      <c r="W249" s="195">
        <v>1906</v>
      </c>
      <c r="X249" s="195">
        <v>2028.5000000000002</v>
      </c>
      <c r="Y249" s="195">
        <v>2157.5</v>
      </c>
      <c r="Z249" s="195">
        <v>2301</v>
      </c>
      <c r="AA249" s="195">
        <v>2456.5</v>
      </c>
      <c r="AB249" s="195">
        <v>2626.5</v>
      </c>
      <c r="AC249" s="195">
        <v>2811.5</v>
      </c>
      <c r="AD249" s="195">
        <v>3004</v>
      </c>
    </row>
    <row r="250" spans="1:30" x14ac:dyDescent="0.2">
      <c r="A250" s="77" t="s">
        <v>72</v>
      </c>
      <c r="B250" s="79" t="s">
        <v>176</v>
      </c>
      <c r="C250" s="105">
        <v>85</v>
      </c>
      <c r="D250" s="105">
        <v>89</v>
      </c>
      <c r="E250" s="105">
        <v>561</v>
      </c>
      <c r="F250" s="105">
        <v>596</v>
      </c>
      <c r="G250" s="105">
        <v>619</v>
      </c>
      <c r="H250" s="105">
        <v>635</v>
      </c>
      <c r="I250" s="105">
        <v>651</v>
      </c>
      <c r="J250" s="105">
        <v>673</v>
      </c>
      <c r="K250" s="105">
        <v>698</v>
      </c>
      <c r="L250" s="195">
        <v>566.5</v>
      </c>
      <c r="M250" s="195">
        <v>573.5</v>
      </c>
      <c r="N250" s="195">
        <v>590.5</v>
      </c>
      <c r="O250" s="195">
        <v>611.5</v>
      </c>
      <c r="P250" s="195">
        <v>635.5</v>
      </c>
      <c r="Q250" s="195">
        <v>657.5</v>
      </c>
      <c r="R250" s="195">
        <v>678.5</v>
      </c>
      <c r="S250" s="195">
        <v>700.5</v>
      </c>
      <c r="T250" s="195">
        <v>725</v>
      </c>
      <c r="U250" s="195">
        <v>758</v>
      </c>
      <c r="V250" s="195">
        <v>802</v>
      </c>
      <c r="W250" s="195">
        <v>857</v>
      </c>
      <c r="X250" s="195">
        <v>923.5</v>
      </c>
      <c r="Y250" s="195">
        <v>999.5</v>
      </c>
      <c r="Z250" s="195">
        <v>1079.5</v>
      </c>
      <c r="AA250" s="195">
        <v>1162.5</v>
      </c>
      <c r="AB250" s="195">
        <v>1246.5</v>
      </c>
      <c r="AC250" s="195">
        <v>1330.5</v>
      </c>
      <c r="AD250" s="195">
        <v>1421.5</v>
      </c>
    </row>
    <row r="251" spans="1:30" x14ac:dyDescent="0.2">
      <c r="A251" s="77" t="s">
        <v>72</v>
      </c>
      <c r="B251" s="79" t="s">
        <v>176</v>
      </c>
      <c r="C251" s="105">
        <v>90</v>
      </c>
      <c r="D251" s="105">
        <v>94</v>
      </c>
      <c r="E251" s="105">
        <v>108</v>
      </c>
      <c r="F251" s="105">
        <v>150</v>
      </c>
      <c r="G251" s="105">
        <v>194</v>
      </c>
      <c r="H251" s="105">
        <v>237</v>
      </c>
      <c r="I251" s="105">
        <v>274</v>
      </c>
      <c r="J251" s="105">
        <v>302</v>
      </c>
      <c r="K251" s="105">
        <v>331</v>
      </c>
      <c r="L251" s="195">
        <v>243.5</v>
      </c>
      <c r="M251" s="195">
        <v>246.5</v>
      </c>
      <c r="N251" s="195">
        <v>249.5</v>
      </c>
      <c r="O251" s="195">
        <v>253</v>
      </c>
      <c r="P251" s="195">
        <v>257</v>
      </c>
      <c r="Q251" s="195">
        <v>262.5</v>
      </c>
      <c r="R251" s="195">
        <v>270</v>
      </c>
      <c r="S251" s="195">
        <v>278.5</v>
      </c>
      <c r="T251" s="195">
        <v>290.5</v>
      </c>
      <c r="U251" s="195">
        <v>304</v>
      </c>
      <c r="V251" s="195">
        <v>315.5</v>
      </c>
      <c r="W251" s="195">
        <v>327</v>
      </c>
      <c r="X251" s="195">
        <v>339</v>
      </c>
      <c r="Y251" s="195">
        <v>353.5</v>
      </c>
      <c r="Z251" s="195">
        <v>372</v>
      </c>
      <c r="AA251" s="195">
        <v>395.5</v>
      </c>
      <c r="AB251" s="195">
        <v>425.5</v>
      </c>
      <c r="AC251" s="195">
        <v>461.5</v>
      </c>
      <c r="AD251" s="195">
        <v>502</v>
      </c>
    </row>
    <row r="252" spans="1:30" x14ac:dyDescent="0.2">
      <c r="A252" s="77" t="s">
        <v>72</v>
      </c>
      <c r="B252" s="79" t="s">
        <v>176</v>
      </c>
      <c r="C252" s="105">
        <v>95</v>
      </c>
      <c r="D252" s="105">
        <v>99</v>
      </c>
      <c r="E252" s="105">
        <v>26</v>
      </c>
      <c r="F252" s="105">
        <v>26</v>
      </c>
      <c r="G252" s="105">
        <v>28</v>
      </c>
      <c r="H252" s="105">
        <v>32</v>
      </c>
      <c r="I252" s="105">
        <v>36</v>
      </c>
      <c r="J252" s="105">
        <v>38</v>
      </c>
      <c r="K252" s="105">
        <v>56</v>
      </c>
      <c r="L252" s="195">
        <v>56.5</v>
      </c>
      <c r="M252" s="195">
        <v>60.5</v>
      </c>
      <c r="N252" s="195">
        <v>65</v>
      </c>
      <c r="O252" s="195">
        <v>68.5</v>
      </c>
      <c r="P252" s="195">
        <v>70</v>
      </c>
      <c r="Q252" s="195">
        <v>71.5</v>
      </c>
      <c r="R252" s="195">
        <v>74</v>
      </c>
      <c r="S252" s="195">
        <v>75</v>
      </c>
      <c r="T252" s="195">
        <v>75.5</v>
      </c>
      <c r="U252" s="195">
        <v>77.5</v>
      </c>
      <c r="V252" s="195">
        <v>80.5</v>
      </c>
      <c r="W252" s="195">
        <v>83</v>
      </c>
      <c r="X252" s="195">
        <v>86</v>
      </c>
      <c r="Y252" s="195">
        <v>91</v>
      </c>
      <c r="Z252" s="195">
        <v>95.5</v>
      </c>
      <c r="AA252" s="195">
        <v>99</v>
      </c>
      <c r="AB252" s="195">
        <v>103</v>
      </c>
      <c r="AC252" s="195">
        <v>108</v>
      </c>
      <c r="AD252" s="195">
        <v>113.5</v>
      </c>
    </row>
    <row r="253" spans="1:30" x14ac:dyDescent="0.2">
      <c r="A253" s="77" t="s">
        <v>72</v>
      </c>
      <c r="B253" s="79" t="s">
        <v>176</v>
      </c>
      <c r="C253" s="105">
        <v>100</v>
      </c>
      <c r="D253" s="105">
        <v>104</v>
      </c>
      <c r="E253" s="105">
        <v>3</v>
      </c>
      <c r="F253" s="105">
        <v>3</v>
      </c>
      <c r="G253" s="105">
        <v>3</v>
      </c>
      <c r="H253" s="105">
        <v>4</v>
      </c>
      <c r="I253" s="105">
        <v>4</v>
      </c>
      <c r="J253" s="105">
        <v>4</v>
      </c>
      <c r="K253" s="105">
        <v>4</v>
      </c>
      <c r="L253" s="195">
        <v>6.5</v>
      </c>
      <c r="M253" s="195">
        <v>7</v>
      </c>
      <c r="N253" s="195">
        <v>7</v>
      </c>
      <c r="O253" s="195">
        <v>7.5</v>
      </c>
      <c r="P253" s="195">
        <v>9</v>
      </c>
      <c r="Q253" s="195">
        <v>10.5</v>
      </c>
      <c r="R253" s="195">
        <v>11</v>
      </c>
      <c r="S253" s="195">
        <v>11.5</v>
      </c>
      <c r="T253" s="195">
        <v>12</v>
      </c>
      <c r="U253" s="195">
        <v>12</v>
      </c>
      <c r="V253" s="195">
        <v>12</v>
      </c>
      <c r="W253" s="195">
        <v>12</v>
      </c>
      <c r="X253" s="195">
        <v>12.5</v>
      </c>
      <c r="Y253" s="195">
        <v>13.5</v>
      </c>
      <c r="Z253" s="195">
        <v>14.5</v>
      </c>
      <c r="AA253" s="195">
        <v>15.5</v>
      </c>
      <c r="AB253" s="195">
        <v>16.5</v>
      </c>
      <c r="AC253" s="195">
        <v>17</v>
      </c>
      <c r="AD253" s="195">
        <v>17.5</v>
      </c>
    </row>
    <row r="254" spans="1:30" x14ac:dyDescent="0.2">
      <c r="A254" s="77" t="s">
        <v>27</v>
      </c>
      <c r="B254" s="79" t="s">
        <v>175</v>
      </c>
      <c r="C254" s="105">
        <v>0</v>
      </c>
      <c r="D254" s="105">
        <v>4</v>
      </c>
      <c r="E254" s="106">
        <v>611852</v>
      </c>
      <c r="F254" s="106">
        <v>613106</v>
      </c>
      <c r="G254" s="106">
        <v>611941</v>
      </c>
      <c r="H254" s="106">
        <v>609276</v>
      </c>
      <c r="I254" s="106">
        <v>606851</v>
      </c>
      <c r="J254" s="106">
        <v>605964</v>
      </c>
      <c r="K254" s="106">
        <v>605377</v>
      </c>
      <c r="L254" s="195">
        <v>649001</v>
      </c>
      <c r="M254" s="195">
        <v>650397</v>
      </c>
      <c r="N254" s="195">
        <v>651985.5</v>
      </c>
      <c r="O254" s="195">
        <v>653978</v>
      </c>
      <c r="P254" s="195">
        <v>656149</v>
      </c>
      <c r="Q254" s="195">
        <v>658159</v>
      </c>
      <c r="R254" s="195">
        <v>659904.5</v>
      </c>
      <c r="S254" s="195">
        <v>661260</v>
      </c>
      <c r="T254" s="195">
        <v>662151.5</v>
      </c>
      <c r="U254" s="195">
        <v>662677.5</v>
      </c>
      <c r="V254" s="195">
        <v>663186.5</v>
      </c>
      <c r="W254" s="195">
        <v>663867</v>
      </c>
      <c r="X254" s="195">
        <v>664265.5</v>
      </c>
      <c r="Y254" s="195">
        <v>664032</v>
      </c>
      <c r="Z254" s="195">
        <v>663555</v>
      </c>
      <c r="AA254" s="195">
        <v>662727.5</v>
      </c>
      <c r="AB254" s="195">
        <v>661453.5</v>
      </c>
      <c r="AC254" s="195">
        <v>660094</v>
      </c>
      <c r="AD254" s="195">
        <v>658830</v>
      </c>
    </row>
    <row r="255" spans="1:30" x14ac:dyDescent="0.2">
      <c r="A255" s="77" t="s">
        <v>27</v>
      </c>
      <c r="B255" s="79" t="s">
        <v>175</v>
      </c>
      <c r="C255" s="105">
        <v>5</v>
      </c>
      <c r="D255" s="105">
        <v>9</v>
      </c>
      <c r="E255" s="106">
        <v>598869</v>
      </c>
      <c r="F255" s="106">
        <v>599110</v>
      </c>
      <c r="G255" s="106">
        <v>599932</v>
      </c>
      <c r="H255" s="106">
        <v>601155</v>
      </c>
      <c r="I255" s="106">
        <v>602207</v>
      </c>
      <c r="J255" s="106">
        <v>602325</v>
      </c>
      <c r="K255" s="106">
        <v>602591</v>
      </c>
      <c r="L255" s="195">
        <v>639960</v>
      </c>
      <c r="M255" s="195">
        <v>640407.5</v>
      </c>
      <c r="N255" s="195">
        <v>640817</v>
      </c>
      <c r="O255" s="195">
        <v>641459.5</v>
      </c>
      <c r="P255" s="195">
        <v>642454</v>
      </c>
      <c r="Q255" s="195">
        <v>643816.5</v>
      </c>
      <c r="R255" s="195">
        <v>645317</v>
      </c>
      <c r="S255" s="195">
        <v>647043.5</v>
      </c>
      <c r="T255" s="195">
        <v>649164.5</v>
      </c>
      <c r="U255" s="195">
        <v>651457</v>
      </c>
      <c r="V255" s="195">
        <v>653585.5</v>
      </c>
      <c r="W255" s="195">
        <v>655444.5</v>
      </c>
      <c r="X255" s="195">
        <v>656909</v>
      </c>
      <c r="Y255" s="195">
        <v>657907</v>
      </c>
      <c r="Z255" s="195">
        <v>658537.5</v>
      </c>
      <c r="AA255" s="195">
        <v>659148.5</v>
      </c>
      <c r="AB255" s="195">
        <v>659928.5</v>
      </c>
      <c r="AC255" s="195">
        <v>660425.5</v>
      </c>
      <c r="AD255" s="195">
        <v>660292.5</v>
      </c>
    </row>
    <row r="256" spans="1:30" x14ac:dyDescent="0.2">
      <c r="A256" s="77" t="s">
        <v>27</v>
      </c>
      <c r="B256" s="79" t="s">
        <v>175</v>
      </c>
      <c r="C256" s="105">
        <v>10</v>
      </c>
      <c r="D256" s="105">
        <v>14</v>
      </c>
      <c r="E256" s="106">
        <v>588419</v>
      </c>
      <c r="F256" s="106">
        <v>590188</v>
      </c>
      <c r="G256" s="106">
        <v>591285</v>
      </c>
      <c r="H256" s="106">
        <v>591836</v>
      </c>
      <c r="I256" s="106">
        <v>592210</v>
      </c>
      <c r="J256" s="106">
        <v>592770</v>
      </c>
      <c r="K256" s="106">
        <v>593585</v>
      </c>
      <c r="L256" s="195">
        <v>629741</v>
      </c>
      <c r="M256" s="195">
        <v>632189</v>
      </c>
      <c r="N256" s="195">
        <v>634259</v>
      </c>
      <c r="O256" s="195">
        <v>635797</v>
      </c>
      <c r="P256" s="195">
        <v>636852</v>
      </c>
      <c r="Q256" s="195">
        <v>637582.5</v>
      </c>
      <c r="R256" s="195">
        <v>638073</v>
      </c>
      <c r="S256" s="195">
        <v>638537.5</v>
      </c>
      <c r="T256" s="195">
        <v>639233</v>
      </c>
      <c r="U256" s="195">
        <v>640276.5</v>
      </c>
      <c r="V256" s="195">
        <v>641684</v>
      </c>
      <c r="W256" s="195">
        <v>643228.5</v>
      </c>
      <c r="X256" s="195">
        <v>644998</v>
      </c>
      <c r="Y256" s="195">
        <v>647159.5</v>
      </c>
      <c r="Z256" s="195">
        <v>649492.5</v>
      </c>
      <c r="AA256" s="195">
        <v>651660.5</v>
      </c>
      <c r="AB256" s="195">
        <v>653558.5</v>
      </c>
      <c r="AC256" s="195">
        <v>655062.5</v>
      </c>
      <c r="AD256" s="195">
        <v>656100.5</v>
      </c>
    </row>
    <row r="257" spans="1:30" x14ac:dyDescent="0.2">
      <c r="A257" s="77" t="s">
        <v>27</v>
      </c>
      <c r="B257" s="79" t="s">
        <v>175</v>
      </c>
      <c r="C257" s="105">
        <v>15</v>
      </c>
      <c r="D257" s="105">
        <v>19</v>
      </c>
      <c r="E257" s="106">
        <v>555015</v>
      </c>
      <c r="F257" s="106">
        <v>560283</v>
      </c>
      <c r="G257" s="106">
        <v>565738</v>
      </c>
      <c r="H257" s="106">
        <v>571124</v>
      </c>
      <c r="I257" s="106">
        <v>575878</v>
      </c>
      <c r="J257" s="106">
        <v>579611</v>
      </c>
      <c r="K257" s="106">
        <v>581878</v>
      </c>
      <c r="L257" s="195">
        <v>601861.5</v>
      </c>
      <c r="M257" s="195">
        <v>607979.5</v>
      </c>
      <c r="N257" s="195">
        <v>613764.5</v>
      </c>
      <c r="O257" s="195">
        <v>619188</v>
      </c>
      <c r="P257" s="195">
        <v>623239.5</v>
      </c>
      <c r="Q257" s="195">
        <v>626027.5</v>
      </c>
      <c r="R257" s="195">
        <v>628529</v>
      </c>
      <c r="S257" s="195">
        <v>630664.5</v>
      </c>
      <c r="T257" s="195">
        <v>632268.5</v>
      </c>
      <c r="U257" s="195">
        <v>633389.5</v>
      </c>
      <c r="V257" s="195">
        <v>634184</v>
      </c>
      <c r="W257" s="195">
        <v>634740</v>
      </c>
      <c r="X257" s="195">
        <v>635270</v>
      </c>
      <c r="Y257" s="195">
        <v>636027</v>
      </c>
      <c r="Z257" s="195">
        <v>637130</v>
      </c>
      <c r="AA257" s="195">
        <v>638595.5</v>
      </c>
      <c r="AB257" s="195">
        <v>640196</v>
      </c>
      <c r="AC257" s="195">
        <v>642019</v>
      </c>
      <c r="AD257" s="195">
        <v>644230</v>
      </c>
    </row>
    <row r="258" spans="1:30" x14ac:dyDescent="0.2">
      <c r="A258" s="77" t="s">
        <v>27</v>
      </c>
      <c r="B258" s="79" t="s">
        <v>175</v>
      </c>
      <c r="C258" s="105">
        <v>20</v>
      </c>
      <c r="D258" s="105">
        <v>24</v>
      </c>
      <c r="E258" s="106">
        <v>507807</v>
      </c>
      <c r="F258" s="106">
        <v>515056.00000000006</v>
      </c>
      <c r="G258" s="106">
        <v>521965.00000000006</v>
      </c>
      <c r="H258" s="106">
        <v>528565</v>
      </c>
      <c r="I258" s="106">
        <v>534912</v>
      </c>
      <c r="J258" s="106">
        <v>541104</v>
      </c>
      <c r="K258" s="106">
        <v>547443</v>
      </c>
      <c r="L258" s="195">
        <v>572263</v>
      </c>
      <c r="M258" s="195">
        <v>576467</v>
      </c>
      <c r="N258" s="195">
        <v>579996</v>
      </c>
      <c r="O258" s="195">
        <v>583491.5</v>
      </c>
      <c r="P258" s="195">
        <v>588700</v>
      </c>
      <c r="Q258" s="195">
        <v>595141</v>
      </c>
      <c r="R258" s="195">
        <v>601318</v>
      </c>
      <c r="S258" s="195">
        <v>607175.5</v>
      </c>
      <c r="T258" s="195">
        <v>612672</v>
      </c>
      <c r="U258" s="195">
        <v>616807</v>
      </c>
      <c r="V258" s="195">
        <v>619688.5</v>
      </c>
      <c r="W258" s="195">
        <v>622283.5</v>
      </c>
      <c r="X258" s="195">
        <v>624514</v>
      </c>
      <c r="Y258" s="195">
        <v>626215.5</v>
      </c>
      <c r="Z258" s="195">
        <v>627435.5</v>
      </c>
      <c r="AA258" s="195">
        <v>628331</v>
      </c>
      <c r="AB258" s="195">
        <v>628986</v>
      </c>
      <c r="AC258" s="195">
        <v>629613</v>
      </c>
      <c r="AD258" s="195">
        <v>630465</v>
      </c>
    </row>
    <row r="259" spans="1:30" x14ac:dyDescent="0.2">
      <c r="A259" s="77" t="s">
        <v>27</v>
      </c>
      <c r="B259" s="79" t="s">
        <v>175</v>
      </c>
      <c r="C259" s="105">
        <v>25</v>
      </c>
      <c r="D259" s="105">
        <v>29</v>
      </c>
      <c r="E259" s="106">
        <v>451318</v>
      </c>
      <c r="F259" s="106">
        <v>459898</v>
      </c>
      <c r="G259" s="106">
        <v>468576</v>
      </c>
      <c r="H259" s="106">
        <v>477147</v>
      </c>
      <c r="I259" s="106">
        <v>485330</v>
      </c>
      <c r="J259" s="106">
        <v>492994</v>
      </c>
      <c r="K259" s="106">
        <v>500949</v>
      </c>
      <c r="L259" s="195">
        <v>541863.5</v>
      </c>
      <c r="M259" s="195">
        <v>545939</v>
      </c>
      <c r="N259" s="195">
        <v>550904</v>
      </c>
      <c r="O259" s="195">
        <v>556244.5</v>
      </c>
      <c r="P259" s="195">
        <v>560789.5</v>
      </c>
      <c r="Q259" s="195">
        <v>565044.5</v>
      </c>
      <c r="R259" s="195">
        <v>569327.5</v>
      </c>
      <c r="S259" s="195">
        <v>572943.5</v>
      </c>
      <c r="T259" s="195">
        <v>576523.5</v>
      </c>
      <c r="U259" s="195">
        <v>581798</v>
      </c>
      <c r="V259" s="195">
        <v>588292.5</v>
      </c>
      <c r="W259" s="195">
        <v>594525</v>
      </c>
      <c r="X259" s="195">
        <v>600442.5</v>
      </c>
      <c r="Y259" s="195">
        <v>606003</v>
      </c>
      <c r="Z259" s="195">
        <v>610213</v>
      </c>
      <c r="AA259" s="195">
        <v>613177.5</v>
      </c>
      <c r="AB259" s="195">
        <v>615856.5</v>
      </c>
      <c r="AC259" s="195">
        <v>618174</v>
      </c>
      <c r="AD259" s="195">
        <v>619965</v>
      </c>
    </row>
    <row r="260" spans="1:30" x14ac:dyDescent="0.2">
      <c r="A260" s="77" t="s">
        <v>27</v>
      </c>
      <c r="B260" s="79" t="s">
        <v>175</v>
      </c>
      <c r="C260" s="105">
        <v>30</v>
      </c>
      <c r="D260" s="105">
        <v>34</v>
      </c>
      <c r="E260" s="106">
        <v>396552</v>
      </c>
      <c r="F260" s="106">
        <v>404827</v>
      </c>
      <c r="G260" s="106">
        <v>413200</v>
      </c>
      <c r="H260" s="106">
        <v>421637</v>
      </c>
      <c r="I260" s="106">
        <v>430071</v>
      </c>
      <c r="J260" s="106">
        <v>438428</v>
      </c>
      <c r="K260" s="106">
        <v>447290</v>
      </c>
      <c r="L260" s="195">
        <v>502203</v>
      </c>
      <c r="M260" s="195">
        <v>511386.5</v>
      </c>
      <c r="N260" s="195">
        <v>519059.99999999994</v>
      </c>
      <c r="O260" s="195">
        <v>525209</v>
      </c>
      <c r="P260" s="195">
        <v>530465.5</v>
      </c>
      <c r="Q260" s="195">
        <v>534953</v>
      </c>
      <c r="R260" s="195">
        <v>539123.5</v>
      </c>
      <c r="S260" s="195">
        <v>544147.5</v>
      </c>
      <c r="T260" s="195">
        <v>549541.5</v>
      </c>
      <c r="U260" s="195">
        <v>554145.5</v>
      </c>
      <c r="V260" s="195">
        <v>558461.5</v>
      </c>
      <c r="W260" s="195">
        <v>562805</v>
      </c>
      <c r="X260" s="195">
        <v>566489.5</v>
      </c>
      <c r="Y260" s="195">
        <v>570138</v>
      </c>
      <c r="Z260" s="195">
        <v>575466</v>
      </c>
      <c r="AA260" s="195">
        <v>582003.5</v>
      </c>
      <c r="AB260" s="195">
        <v>588281</v>
      </c>
      <c r="AC260" s="195">
        <v>594245.5</v>
      </c>
      <c r="AD260" s="195">
        <v>599855.5</v>
      </c>
    </row>
    <row r="261" spans="1:30" x14ac:dyDescent="0.2">
      <c r="A261" s="77" t="s">
        <v>27</v>
      </c>
      <c r="B261" s="79" t="s">
        <v>175</v>
      </c>
      <c r="C261" s="105">
        <v>35</v>
      </c>
      <c r="D261" s="105">
        <v>39</v>
      </c>
      <c r="E261" s="106">
        <v>344234</v>
      </c>
      <c r="F261" s="106">
        <v>352245</v>
      </c>
      <c r="G261" s="106">
        <v>360383</v>
      </c>
      <c r="H261" s="106">
        <v>368611</v>
      </c>
      <c r="I261" s="106">
        <v>376853</v>
      </c>
      <c r="J261" s="106">
        <v>385058</v>
      </c>
      <c r="K261" s="106">
        <v>393535</v>
      </c>
      <c r="L261" s="195">
        <v>432100</v>
      </c>
      <c r="M261" s="195">
        <v>445560</v>
      </c>
      <c r="N261" s="195">
        <v>459022</v>
      </c>
      <c r="O261" s="195">
        <v>471983</v>
      </c>
      <c r="P261" s="195">
        <v>484069.5</v>
      </c>
      <c r="Q261" s="195">
        <v>494798</v>
      </c>
      <c r="R261" s="195">
        <v>504045</v>
      </c>
      <c r="S261" s="195">
        <v>511731.5</v>
      </c>
      <c r="T261" s="195">
        <v>517912.00000000006</v>
      </c>
      <c r="U261" s="195">
        <v>523212.99999999994</v>
      </c>
      <c r="V261" s="195">
        <v>527754.5</v>
      </c>
      <c r="W261" s="195">
        <v>531983</v>
      </c>
      <c r="X261" s="195">
        <v>537057</v>
      </c>
      <c r="Y261" s="195">
        <v>542497</v>
      </c>
      <c r="Z261" s="195">
        <v>547156.5</v>
      </c>
      <c r="AA261" s="195">
        <v>551530</v>
      </c>
      <c r="AB261" s="195">
        <v>555930</v>
      </c>
      <c r="AC261" s="195">
        <v>559679.5</v>
      </c>
      <c r="AD261" s="195">
        <v>563395</v>
      </c>
    </row>
    <row r="262" spans="1:30" x14ac:dyDescent="0.2">
      <c r="A262" s="77" t="s">
        <v>27</v>
      </c>
      <c r="B262" s="79" t="s">
        <v>175</v>
      </c>
      <c r="C262" s="105">
        <v>40</v>
      </c>
      <c r="D262" s="105">
        <v>44</v>
      </c>
      <c r="E262" s="106">
        <v>293852</v>
      </c>
      <c r="F262" s="106">
        <v>301431</v>
      </c>
      <c r="G262" s="106">
        <v>309250</v>
      </c>
      <c r="H262" s="106">
        <v>317243</v>
      </c>
      <c r="I262" s="106">
        <v>325290</v>
      </c>
      <c r="J262" s="106">
        <v>333313</v>
      </c>
      <c r="K262" s="106">
        <v>341484</v>
      </c>
      <c r="L262" s="195">
        <v>365960.5</v>
      </c>
      <c r="M262" s="195">
        <v>375887</v>
      </c>
      <c r="N262" s="195">
        <v>386723.5</v>
      </c>
      <c r="O262" s="195">
        <v>398330.5</v>
      </c>
      <c r="P262" s="195">
        <v>410651</v>
      </c>
      <c r="Q262" s="195">
        <v>423686</v>
      </c>
      <c r="R262" s="195">
        <v>437166</v>
      </c>
      <c r="S262" s="195">
        <v>450509</v>
      </c>
      <c r="T262" s="195">
        <v>463362.5</v>
      </c>
      <c r="U262" s="195">
        <v>475359</v>
      </c>
      <c r="V262" s="195">
        <v>486023.5</v>
      </c>
      <c r="W262" s="195">
        <v>495234.5</v>
      </c>
      <c r="X262" s="195">
        <v>502914</v>
      </c>
      <c r="Y262" s="195">
        <v>509116</v>
      </c>
      <c r="Z262" s="195">
        <v>514455.00000000006</v>
      </c>
      <c r="AA262" s="195">
        <v>519047.5</v>
      </c>
      <c r="AB262" s="195">
        <v>523334.50000000006</v>
      </c>
      <c r="AC262" s="195">
        <v>528456</v>
      </c>
      <c r="AD262" s="195">
        <v>533938.5</v>
      </c>
    </row>
    <row r="263" spans="1:30" x14ac:dyDescent="0.2">
      <c r="A263" s="77" t="s">
        <v>27</v>
      </c>
      <c r="B263" s="79" t="s">
        <v>175</v>
      </c>
      <c r="C263" s="105">
        <v>45</v>
      </c>
      <c r="D263" s="105">
        <v>49</v>
      </c>
      <c r="E263" s="106">
        <v>247618</v>
      </c>
      <c r="F263" s="106">
        <v>254267</v>
      </c>
      <c r="G263" s="106">
        <v>261212</v>
      </c>
      <c r="H263" s="106">
        <v>268407</v>
      </c>
      <c r="I263" s="106">
        <v>275758</v>
      </c>
      <c r="J263" s="106">
        <v>283210</v>
      </c>
      <c r="K263" s="106">
        <v>290886</v>
      </c>
      <c r="L263" s="195">
        <v>310398.5</v>
      </c>
      <c r="M263" s="195">
        <v>318586</v>
      </c>
      <c r="N263" s="195">
        <v>327391.5</v>
      </c>
      <c r="O263" s="195">
        <v>336487</v>
      </c>
      <c r="P263" s="195">
        <v>345907.5</v>
      </c>
      <c r="Q263" s="195">
        <v>355582.5</v>
      </c>
      <c r="R263" s="195">
        <v>365645</v>
      </c>
      <c r="S263" s="195">
        <v>376323.5</v>
      </c>
      <c r="T263" s="195">
        <v>387757</v>
      </c>
      <c r="U263" s="195">
        <v>399891.5</v>
      </c>
      <c r="V263" s="195">
        <v>412729</v>
      </c>
      <c r="W263" s="195">
        <v>426005</v>
      </c>
      <c r="X263" s="195">
        <v>439152</v>
      </c>
      <c r="Y263" s="195">
        <v>451828</v>
      </c>
      <c r="Z263" s="195">
        <v>463672.5</v>
      </c>
      <c r="AA263" s="195">
        <v>474221.5</v>
      </c>
      <c r="AB263" s="195">
        <v>483356</v>
      </c>
      <c r="AC263" s="195">
        <v>490996</v>
      </c>
      <c r="AD263" s="195">
        <v>497195.5</v>
      </c>
    </row>
    <row r="264" spans="1:30" x14ac:dyDescent="0.2">
      <c r="A264" s="77" t="s">
        <v>27</v>
      </c>
      <c r="B264" s="79" t="s">
        <v>175</v>
      </c>
      <c r="C264" s="105">
        <v>50</v>
      </c>
      <c r="D264" s="105">
        <v>54</v>
      </c>
      <c r="E264" s="106">
        <v>207666</v>
      </c>
      <c r="F264" s="106">
        <v>213135</v>
      </c>
      <c r="G264" s="106">
        <v>218894</v>
      </c>
      <c r="H264" s="106">
        <v>224895</v>
      </c>
      <c r="I264" s="106">
        <v>231091</v>
      </c>
      <c r="J264" s="106">
        <v>237469</v>
      </c>
      <c r="K264" s="106">
        <v>244064</v>
      </c>
      <c r="L264" s="195">
        <v>258047.5</v>
      </c>
      <c r="M264" s="195">
        <v>264979.5</v>
      </c>
      <c r="N264" s="195">
        <v>272787.5</v>
      </c>
      <c r="O264" s="195">
        <v>280661</v>
      </c>
      <c r="P264" s="195">
        <v>288634.5</v>
      </c>
      <c r="Q264" s="195">
        <v>296865.5</v>
      </c>
      <c r="R264" s="195">
        <v>305314.5</v>
      </c>
      <c r="S264" s="195">
        <v>313895.5</v>
      </c>
      <c r="T264" s="195">
        <v>322759.5</v>
      </c>
      <c r="U264" s="195">
        <v>331942.5</v>
      </c>
      <c r="V264" s="195">
        <v>341377</v>
      </c>
      <c r="W264" s="195">
        <v>351192</v>
      </c>
      <c r="X264" s="195">
        <v>361608.5</v>
      </c>
      <c r="Y264" s="195">
        <v>372760.5</v>
      </c>
      <c r="Z264" s="195">
        <v>384595</v>
      </c>
      <c r="AA264" s="195">
        <v>397113.5</v>
      </c>
      <c r="AB264" s="195">
        <v>410061</v>
      </c>
      <c r="AC264" s="195">
        <v>422886.5</v>
      </c>
      <c r="AD264" s="195">
        <v>435263.5</v>
      </c>
    </row>
    <row r="265" spans="1:30" x14ac:dyDescent="0.2">
      <c r="A265" s="77" t="s">
        <v>27</v>
      </c>
      <c r="B265" s="79" t="s">
        <v>175</v>
      </c>
      <c r="C265" s="105">
        <v>55</v>
      </c>
      <c r="D265" s="105">
        <v>59</v>
      </c>
      <c r="E265" s="106">
        <v>174094</v>
      </c>
      <c r="F265" s="106">
        <v>178233</v>
      </c>
      <c r="G265" s="106">
        <v>182748</v>
      </c>
      <c r="H265" s="106">
        <v>187606</v>
      </c>
      <c r="I265" s="106">
        <v>192731</v>
      </c>
      <c r="J265" s="106">
        <v>198046</v>
      </c>
      <c r="K265" s="106">
        <v>203222</v>
      </c>
      <c r="L265" s="195">
        <v>207564</v>
      </c>
      <c r="M265" s="195">
        <v>212765.5</v>
      </c>
      <c r="N265" s="195">
        <v>219341.5</v>
      </c>
      <c r="O265" s="195">
        <v>226180.5</v>
      </c>
      <c r="P265" s="195">
        <v>233304.5</v>
      </c>
      <c r="Q265" s="195">
        <v>240598.5</v>
      </c>
      <c r="R265" s="195">
        <v>247948</v>
      </c>
      <c r="S265" s="195">
        <v>255404.5</v>
      </c>
      <c r="T265" s="195">
        <v>262925</v>
      </c>
      <c r="U265" s="195">
        <v>270549.5</v>
      </c>
      <c r="V265" s="195">
        <v>278426</v>
      </c>
      <c r="W265" s="195">
        <v>286514</v>
      </c>
      <c r="X265" s="195">
        <v>294735.5</v>
      </c>
      <c r="Y265" s="195">
        <v>303231.5</v>
      </c>
      <c r="Z265" s="195">
        <v>312034.5</v>
      </c>
      <c r="AA265" s="195">
        <v>321085</v>
      </c>
      <c r="AB265" s="195">
        <v>330502.5</v>
      </c>
      <c r="AC265" s="195">
        <v>340494</v>
      </c>
      <c r="AD265" s="195">
        <v>351190.5</v>
      </c>
    </row>
    <row r="266" spans="1:30" x14ac:dyDescent="0.2">
      <c r="A266" s="77" t="s">
        <v>27</v>
      </c>
      <c r="B266" s="79" t="s">
        <v>175</v>
      </c>
      <c r="C266" s="105">
        <v>60</v>
      </c>
      <c r="D266" s="105">
        <v>64</v>
      </c>
      <c r="E266" s="106">
        <v>145892</v>
      </c>
      <c r="F266" s="106">
        <v>148875</v>
      </c>
      <c r="G266" s="106">
        <v>152165</v>
      </c>
      <c r="H266" s="106">
        <v>155752</v>
      </c>
      <c r="I266" s="106">
        <v>159610</v>
      </c>
      <c r="J266" s="106">
        <v>163721</v>
      </c>
      <c r="K266" s="106">
        <v>167614</v>
      </c>
      <c r="L266" s="195">
        <v>159957</v>
      </c>
      <c r="M266" s="195">
        <v>164109.5</v>
      </c>
      <c r="N266" s="195">
        <v>169433</v>
      </c>
      <c r="O266" s="195">
        <v>174801.5</v>
      </c>
      <c r="P266" s="195">
        <v>180227.5</v>
      </c>
      <c r="Q266" s="195">
        <v>185789</v>
      </c>
      <c r="R266" s="195">
        <v>191598</v>
      </c>
      <c r="S266" s="195">
        <v>197682</v>
      </c>
      <c r="T266" s="195">
        <v>204008.5</v>
      </c>
      <c r="U266" s="195">
        <v>210598.5</v>
      </c>
      <c r="V266" s="195">
        <v>217352</v>
      </c>
      <c r="W266" s="195">
        <v>224163</v>
      </c>
      <c r="X266" s="195">
        <v>231082</v>
      </c>
      <c r="Y266" s="195">
        <v>238071.5</v>
      </c>
      <c r="Z266" s="195">
        <v>245164.5</v>
      </c>
      <c r="AA266" s="195">
        <v>252496</v>
      </c>
      <c r="AB266" s="195">
        <v>260028.5</v>
      </c>
      <c r="AC266" s="195">
        <v>267689.5</v>
      </c>
      <c r="AD266" s="195">
        <v>275609.5</v>
      </c>
    </row>
    <row r="267" spans="1:30" x14ac:dyDescent="0.2">
      <c r="A267" s="77" t="s">
        <v>27</v>
      </c>
      <c r="B267" s="79" t="s">
        <v>175</v>
      </c>
      <c r="C267" s="105">
        <v>65</v>
      </c>
      <c r="D267" s="105">
        <v>69</v>
      </c>
      <c r="E267" s="106">
        <v>120325</v>
      </c>
      <c r="F267" s="106">
        <v>122939</v>
      </c>
      <c r="G267" s="106">
        <v>125586</v>
      </c>
      <c r="H267" s="106">
        <v>128300.99999999999</v>
      </c>
      <c r="I267" s="106">
        <v>131162</v>
      </c>
      <c r="J267" s="106">
        <v>134236</v>
      </c>
      <c r="K267" s="106">
        <v>136973</v>
      </c>
      <c r="L267" s="195">
        <v>111192</v>
      </c>
      <c r="M267" s="195">
        <v>114412</v>
      </c>
      <c r="N267" s="195">
        <v>119351</v>
      </c>
      <c r="O267" s="195">
        <v>124346</v>
      </c>
      <c r="P267" s="195">
        <v>129366.00000000001</v>
      </c>
      <c r="Q267" s="195">
        <v>134377</v>
      </c>
      <c r="R267" s="195">
        <v>139202.5</v>
      </c>
      <c r="S267" s="195">
        <v>143876.5</v>
      </c>
      <c r="T267" s="195">
        <v>148596</v>
      </c>
      <c r="U267" s="195">
        <v>153375.5</v>
      </c>
      <c r="V267" s="195">
        <v>158285</v>
      </c>
      <c r="W267" s="195">
        <v>163419</v>
      </c>
      <c r="X267" s="195">
        <v>168797.5</v>
      </c>
      <c r="Y267" s="195">
        <v>174395.5</v>
      </c>
      <c r="Z267" s="195">
        <v>180226</v>
      </c>
      <c r="AA267" s="195">
        <v>186204</v>
      </c>
      <c r="AB267" s="195">
        <v>192243</v>
      </c>
      <c r="AC267" s="195">
        <v>198384</v>
      </c>
      <c r="AD267" s="195">
        <v>204595.5</v>
      </c>
    </row>
    <row r="268" spans="1:30" x14ac:dyDescent="0.2">
      <c r="A268" s="77" t="s">
        <v>27</v>
      </c>
      <c r="B268" s="79" t="s">
        <v>175</v>
      </c>
      <c r="C268" s="105">
        <v>70</v>
      </c>
      <c r="D268" s="105">
        <v>74</v>
      </c>
      <c r="E268" s="106">
        <v>92076</v>
      </c>
      <c r="F268" s="106">
        <v>95047</v>
      </c>
      <c r="G268" s="106">
        <v>98002</v>
      </c>
      <c r="H268" s="106">
        <v>101003</v>
      </c>
      <c r="I268" s="106">
        <v>104046</v>
      </c>
      <c r="J268" s="106">
        <v>107091</v>
      </c>
      <c r="K268" s="106">
        <v>109311</v>
      </c>
      <c r="L268" s="195">
        <v>72440</v>
      </c>
      <c r="M268" s="195">
        <v>73031.5</v>
      </c>
      <c r="N268" s="195">
        <v>75527.5</v>
      </c>
      <c r="O268" s="195">
        <v>78397.5</v>
      </c>
      <c r="P268" s="195">
        <v>81493</v>
      </c>
      <c r="Q268" s="195">
        <v>84859.5</v>
      </c>
      <c r="R268" s="195">
        <v>88578.5</v>
      </c>
      <c r="S268" s="195">
        <v>92557</v>
      </c>
      <c r="T268" s="195">
        <v>96576</v>
      </c>
      <c r="U268" s="195">
        <v>100619.5</v>
      </c>
      <c r="V268" s="195">
        <v>104665</v>
      </c>
      <c r="W268" s="195">
        <v>108581</v>
      </c>
      <c r="X268" s="195">
        <v>112397</v>
      </c>
      <c r="Y268" s="195">
        <v>116261</v>
      </c>
      <c r="Z268" s="195">
        <v>120181</v>
      </c>
      <c r="AA268" s="195">
        <v>124216.5</v>
      </c>
      <c r="AB268" s="195">
        <v>128442.5</v>
      </c>
      <c r="AC268" s="195">
        <v>132872</v>
      </c>
      <c r="AD268" s="195">
        <v>137483.5</v>
      </c>
    </row>
    <row r="269" spans="1:30" x14ac:dyDescent="0.2">
      <c r="A269" s="77" t="s">
        <v>27</v>
      </c>
      <c r="B269" s="79" t="s">
        <v>175</v>
      </c>
      <c r="C269" s="105">
        <v>75</v>
      </c>
      <c r="D269" s="105">
        <v>79</v>
      </c>
      <c r="E269" s="106">
        <v>61365</v>
      </c>
      <c r="F269" s="106">
        <v>64147.999999999993</v>
      </c>
      <c r="G269" s="106">
        <v>67274</v>
      </c>
      <c r="H269" s="106">
        <v>70557</v>
      </c>
      <c r="I269" s="106">
        <v>73797</v>
      </c>
      <c r="J269" s="106">
        <v>76945</v>
      </c>
      <c r="K269" s="106">
        <v>79541</v>
      </c>
      <c r="L269" s="195">
        <v>43894</v>
      </c>
      <c r="M269" s="195">
        <v>44077</v>
      </c>
      <c r="N269" s="195">
        <v>44888.5</v>
      </c>
      <c r="O269" s="195">
        <v>45631</v>
      </c>
      <c r="P269" s="195">
        <v>46510</v>
      </c>
      <c r="Q269" s="195">
        <v>47555</v>
      </c>
      <c r="R269" s="195">
        <v>48939</v>
      </c>
      <c r="S269" s="195">
        <v>50739</v>
      </c>
      <c r="T269" s="195">
        <v>52790</v>
      </c>
      <c r="U269" s="195">
        <v>55004</v>
      </c>
      <c r="V269" s="195">
        <v>57410</v>
      </c>
      <c r="W269" s="195">
        <v>60067.5</v>
      </c>
      <c r="X269" s="195">
        <v>62910</v>
      </c>
      <c r="Y269" s="195">
        <v>65783</v>
      </c>
      <c r="Z269" s="195">
        <v>68674</v>
      </c>
      <c r="AA269" s="195">
        <v>71571.5</v>
      </c>
      <c r="AB269" s="195">
        <v>74397</v>
      </c>
      <c r="AC269" s="195">
        <v>77168.5</v>
      </c>
      <c r="AD269" s="195">
        <v>79982.5</v>
      </c>
    </row>
    <row r="270" spans="1:30" x14ac:dyDescent="0.2">
      <c r="A270" s="77" t="s">
        <v>27</v>
      </c>
      <c r="B270" s="79" t="s">
        <v>175</v>
      </c>
      <c r="C270" s="105">
        <v>80</v>
      </c>
      <c r="D270" s="105">
        <v>84</v>
      </c>
      <c r="E270" s="106">
        <v>38460</v>
      </c>
      <c r="F270" s="106">
        <v>39881</v>
      </c>
      <c r="G270" s="106">
        <v>41291</v>
      </c>
      <c r="H270" s="106">
        <v>42893</v>
      </c>
      <c r="I270" s="106">
        <v>44843</v>
      </c>
      <c r="J270" s="106">
        <v>47160</v>
      </c>
      <c r="K270" s="106">
        <v>49321</v>
      </c>
      <c r="L270" s="195">
        <v>19654.5</v>
      </c>
      <c r="M270" s="195">
        <v>19779.5</v>
      </c>
      <c r="N270" s="195">
        <v>20566.5</v>
      </c>
      <c r="O270" s="195">
        <v>21414</v>
      </c>
      <c r="P270" s="195">
        <v>22297.5</v>
      </c>
      <c r="Q270" s="195">
        <v>23150</v>
      </c>
      <c r="R270" s="195">
        <v>23841.5</v>
      </c>
      <c r="S270" s="195">
        <v>24327</v>
      </c>
      <c r="T270" s="195">
        <v>24791.5</v>
      </c>
      <c r="U270" s="195">
        <v>25356.5</v>
      </c>
      <c r="V270" s="195">
        <v>26029.5</v>
      </c>
      <c r="W270" s="195">
        <v>26891.5</v>
      </c>
      <c r="X270" s="195">
        <v>27975</v>
      </c>
      <c r="Y270" s="195">
        <v>29199</v>
      </c>
      <c r="Z270" s="195">
        <v>30519</v>
      </c>
      <c r="AA270" s="195">
        <v>31950.5</v>
      </c>
      <c r="AB270" s="195">
        <v>33532.5</v>
      </c>
      <c r="AC270" s="195">
        <v>35222</v>
      </c>
      <c r="AD270" s="195">
        <v>36929</v>
      </c>
    </row>
    <row r="271" spans="1:30" x14ac:dyDescent="0.2">
      <c r="A271" s="77" t="s">
        <v>27</v>
      </c>
      <c r="B271" s="79" t="s">
        <v>175</v>
      </c>
      <c r="C271" s="105">
        <v>85</v>
      </c>
      <c r="D271" s="105">
        <v>89</v>
      </c>
      <c r="E271" s="106">
        <v>19396</v>
      </c>
      <c r="F271" s="106">
        <v>20746</v>
      </c>
      <c r="G271" s="106">
        <v>21965</v>
      </c>
      <c r="H271" s="106">
        <v>23006</v>
      </c>
      <c r="I271" s="106">
        <v>23979</v>
      </c>
      <c r="J271" s="106">
        <v>24975</v>
      </c>
      <c r="K271" s="106">
        <v>26313</v>
      </c>
      <c r="L271" s="195">
        <v>6568.5</v>
      </c>
      <c r="M271" s="195">
        <v>6481.5</v>
      </c>
      <c r="N271" s="195">
        <v>6690.5</v>
      </c>
      <c r="O271" s="195">
        <v>6928.5</v>
      </c>
      <c r="P271" s="195">
        <v>7188</v>
      </c>
      <c r="Q271" s="195">
        <v>7471</v>
      </c>
      <c r="R271" s="195">
        <v>7784</v>
      </c>
      <c r="S271" s="195">
        <v>8128</v>
      </c>
      <c r="T271" s="195">
        <v>8498</v>
      </c>
      <c r="U271" s="195">
        <v>8883</v>
      </c>
      <c r="V271" s="195">
        <v>9254.5</v>
      </c>
      <c r="W271" s="195">
        <v>9555</v>
      </c>
      <c r="X271" s="195">
        <v>9769.5</v>
      </c>
      <c r="Y271" s="195">
        <v>9988.5</v>
      </c>
      <c r="Z271" s="195">
        <v>10263.5</v>
      </c>
      <c r="AA271" s="195">
        <v>10590.5</v>
      </c>
      <c r="AB271" s="195">
        <v>10994</v>
      </c>
      <c r="AC271" s="195">
        <v>11483.5</v>
      </c>
      <c r="AD271" s="195">
        <v>12032</v>
      </c>
    </row>
    <row r="272" spans="1:30" x14ac:dyDescent="0.2">
      <c r="A272" s="77" t="s">
        <v>27</v>
      </c>
      <c r="B272" s="79" t="s">
        <v>175</v>
      </c>
      <c r="C272" s="105">
        <v>90</v>
      </c>
      <c r="D272" s="105">
        <v>94</v>
      </c>
      <c r="E272" s="106">
        <v>6867</v>
      </c>
      <c r="F272" s="106">
        <v>7807</v>
      </c>
      <c r="G272" s="106">
        <v>8563</v>
      </c>
      <c r="H272" s="106">
        <v>9240</v>
      </c>
      <c r="I272" s="106">
        <v>9808</v>
      </c>
      <c r="J272" s="106">
        <v>10304</v>
      </c>
      <c r="K272" s="106">
        <v>11294</v>
      </c>
      <c r="L272" s="195">
        <v>1489</v>
      </c>
      <c r="M272" s="195">
        <v>1447.5</v>
      </c>
      <c r="N272" s="195">
        <v>1475</v>
      </c>
      <c r="O272" s="195">
        <v>1508</v>
      </c>
      <c r="P272" s="195">
        <v>1547.5</v>
      </c>
      <c r="Q272" s="195">
        <v>1594</v>
      </c>
      <c r="R272" s="195">
        <v>1647.5</v>
      </c>
      <c r="S272" s="195">
        <v>1710</v>
      </c>
      <c r="T272" s="195">
        <v>1780</v>
      </c>
      <c r="U272" s="195">
        <v>1855.5</v>
      </c>
      <c r="V272" s="195">
        <v>1938</v>
      </c>
      <c r="W272" s="195">
        <v>2029.5</v>
      </c>
      <c r="X272" s="195">
        <v>2130</v>
      </c>
      <c r="Y272" s="195">
        <v>2238</v>
      </c>
      <c r="Z272" s="195">
        <v>2349.5</v>
      </c>
      <c r="AA272" s="195">
        <v>2456.5</v>
      </c>
      <c r="AB272" s="195">
        <v>2543.5</v>
      </c>
      <c r="AC272" s="195">
        <v>2606</v>
      </c>
      <c r="AD272" s="195">
        <v>2674</v>
      </c>
    </row>
    <row r="273" spans="1:30" x14ac:dyDescent="0.2">
      <c r="A273" s="77" t="s">
        <v>27</v>
      </c>
      <c r="B273" s="79" t="s">
        <v>175</v>
      </c>
      <c r="C273" s="105">
        <v>95</v>
      </c>
      <c r="D273" s="105">
        <v>99</v>
      </c>
      <c r="E273" s="106">
        <v>1532</v>
      </c>
      <c r="F273" s="106">
        <v>1823</v>
      </c>
      <c r="G273" s="106">
        <v>2205</v>
      </c>
      <c r="H273" s="106">
        <v>2550</v>
      </c>
      <c r="I273" s="106">
        <v>2774</v>
      </c>
      <c r="J273" s="106">
        <v>2824</v>
      </c>
      <c r="K273" s="106">
        <v>3210</v>
      </c>
      <c r="L273" s="195">
        <v>192</v>
      </c>
      <c r="M273" s="195">
        <v>189.5</v>
      </c>
      <c r="N273" s="195">
        <v>195.5</v>
      </c>
      <c r="O273" s="195">
        <v>201</v>
      </c>
      <c r="P273" s="195">
        <v>206</v>
      </c>
      <c r="Q273" s="195">
        <v>210.5</v>
      </c>
      <c r="R273" s="195">
        <v>216</v>
      </c>
      <c r="S273" s="195">
        <v>221</v>
      </c>
      <c r="T273" s="195">
        <v>227</v>
      </c>
      <c r="U273" s="195">
        <v>234.5</v>
      </c>
      <c r="V273" s="195">
        <v>242</v>
      </c>
      <c r="W273" s="195">
        <v>252</v>
      </c>
      <c r="X273" s="195">
        <v>263.5</v>
      </c>
      <c r="Y273" s="195">
        <v>275.5</v>
      </c>
      <c r="Z273" s="195">
        <v>289</v>
      </c>
      <c r="AA273" s="195">
        <v>303</v>
      </c>
      <c r="AB273" s="195">
        <v>318</v>
      </c>
      <c r="AC273" s="195">
        <v>335.5</v>
      </c>
      <c r="AD273" s="195">
        <v>355</v>
      </c>
    </row>
    <row r="274" spans="1:30" x14ac:dyDescent="0.2">
      <c r="A274" s="77" t="s">
        <v>27</v>
      </c>
      <c r="B274" s="79" t="s">
        <v>175</v>
      </c>
      <c r="C274" s="105">
        <v>100</v>
      </c>
      <c r="D274" s="105">
        <v>104</v>
      </c>
      <c r="E274" s="106">
        <v>235</v>
      </c>
      <c r="F274" s="106">
        <v>272</v>
      </c>
      <c r="G274" s="106">
        <v>312</v>
      </c>
      <c r="H274" s="106">
        <v>357</v>
      </c>
      <c r="I274" s="106">
        <v>410</v>
      </c>
      <c r="J274" s="106">
        <v>471</v>
      </c>
      <c r="K274" s="106">
        <v>542</v>
      </c>
      <c r="L274" s="195">
        <v>13</v>
      </c>
      <c r="M274" s="195">
        <v>12</v>
      </c>
      <c r="N274" s="195">
        <v>12</v>
      </c>
      <c r="O274" s="195">
        <v>12.5</v>
      </c>
      <c r="P274" s="195">
        <v>14</v>
      </c>
      <c r="Q274" s="195">
        <v>15</v>
      </c>
      <c r="R274" s="195">
        <v>15</v>
      </c>
      <c r="S274" s="195">
        <v>15</v>
      </c>
      <c r="T274" s="195">
        <v>15.5</v>
      </c>
      <c r="U274" s="195">
        <v>16</v>
      </c>
      <c r="V274" s="195">
        <v>16.5</v>
      </c>
      <c r="W274" s="195">
        <v>17</v>
      </c>
      <c r="X274" s="195">
        <v>18</v>
      </c>
      <c r="Y274" s="195">
        <v>19</v>
      </c>
      <c r="Z274" s="195">
        <v>19</v>
      </c>
      <c r="AA274" s="195">
        <v>19.5</v>
      </c>
      <c r="AB274" s="195">
        <v>21</v>
      </c>
      <c r="AC274" s="195">
        <v>22.5</v>
      </c>
      <c r="AD274" s="195">
        <v>23</v>
      </c>
    </row>
    <row r="275" spans="1:30" x14ac:dyDescent="0.2">
      <c r="A275" s="77" t="s">
        <v>27</v>
      </c>
      <c r="B275" s="79" t="s">
        <v>176</v>
      </c>
      <c r="C275" s="105">
        <v>0</v>
      </c>
      <c r="D275" s="105">
        <v>4</v>
      </c>
      <c r="E275" s="106">
        <v>584787</v>
      </c>
      <c r="F275" s="106">
        <v>585833</v>
      </c>
      <c r="G275" s="106">
        <v>584750</v>
      </c>
      <c r="H275" s="106">
        <v>582362</v>
      </c>
      <c r="I275" s="106">
        <v>580239</v>
      </c>
      <c r="J275" s="106">
        <v>579535</v>
      </c>
      <c r="K275" s="106">
        <v>579025</v>
      </c>
      <c r="L275" s="195">
        <v>625320.5</v>
      </c>
      <c r="M275" s="195">
        <v>626691.5</v>
      </c>
      <c r="N275" s="195">
        <v>628338.5</v>
      </c>
      <c r="O275" s="195">
        <v>630388.5</v>
      </c>
      <c r="P275" s="195">
        <v>632635</v>
      </c>
      <c r="Q275" s="195">
        <v>634754</v>
      </c>
      <c r="R275" s="195">
        <v>636590</v>
      </c>
      <c r="S275" s="195">
        <v>638029.5</v>
      </c>
      <c r="T275" s="195">
        <v>639042.5</v>
      </c>
      <c r="U275" s="195">
        <v>639691</v>
      </c>
      <c r="V275" s="195">
        <v>640317</v>
      </c>
      <c r="W275" s="195">
        <v>641090</v>
      </c>
      <c r="X275" s="195">
        <v>641556</v>
      </c>
      <c r="Y275" s="195">
        <v>641403.5</v>
      </c>
      <c r="Z275" s="195">
        <v>641010</v>
      </c>
      <c r="AA275" s="195">
        <v>640262.5</v>
      </c>
      <c r="AB275" s="195">
        <v>639082</v>
      </c>
      <c r="AC275" s="195">
        <v>637826</v>
      </c>
      <c r="AD275" s="195">
        <v>636653.5</v>
      </c>
    </row>
    <row r="276" spans="1:30" x14ac:dyDescent="0.2">
      <c r="A276" s="77" t="s">
        <v>27</v>
      </c>
      <c r="B276" s="79" t="s">
        <v>176</v>
      </c>
      <c r="C276" s="105">
        <v>5</v>
      </c>
      <c r="D276" s="105">
        <v>9</v>
      </c>
      <c r="E276" s="106">
        <v>573825</v>
      </c>
      <c r="F276" s="106">
        <v>573906</v>
      </c>
      <c r="G276" s="106">
        <v>574556</v>
      </c>
      <c r="H276" s="106">
        <v>575624</v>
      </c>
      <c r="I276" s="106">
        <v>576593</v>
      </c>
      <c r="J276" s="106">
        <v>576763</v>
      </c>
      <c r="K276" s="106">
        <v>576993</v>
      </c>
      <c r="L276" s="195">
        <v>616889.5</v>
      </c>
      <c r="M276" s="195">
        <v>617402.5</v>
      </c>
      <c r="N276" s="195">
        <v>617891.5</v>
      </c>
      <c r="O276" s="195">
        <v>618599.5</v>
      </c>
      <c r="P276" s="195">
        <v>619650.5</v>
      </c>
      <c r="Q276" s="195">
        <v>621033.5</v>
      </c>
      <c r="R276" s="195">
        <v>622580</v>
      </c>
      <c r="S276" s="195">
        <v>624399</v>
      </c>
      <c r="T276" s="195">
        <v>626607</v>
      </c>
      <c r="U276" s="195">
        <v>629006</v>
      </c>
      <c r="V276" s="195">
        <v>631274</v>
      </c>
      <c r="W276" s="195">
        <v>633251</v>
      </c>
      <c r="X276" s="195">
        <v>634824.5</v>
      </c>
      <c r="Y276" s="195">
        <v>635965</v>
      </c>
      <c r="Z276" s="195">
        <v>636736</v>
      </c>
      <c r="AA276" s="195">
        <v>637479.5</v>
      </c>
      <c r="AB276" s="195">
        <v>638365.5</v>
      </c>
      <c r="AC276" s="195">
        <v>638943</v>
      </c>
      <c r="AD276" s="195">
        <v>638899.5</v>
      </c>
    </row>
    <row r="277" spans="1:30" x14ac:dyDescent="0.2">
      <c r="A277" s="77" t="s">
        <v>27</v>
      </c>
      <c r="B277" s="79" t="s">
        <v>176</v>
      </c>
      <c r="C277" s="105">
        <v>10</v>
      </c>
      <c r="D277" s="105">
        <v>14</v>
      </c>
      <c r="E277" s="106">
        <v>564578</v>
      </c>
      <c r="F277" s="106">
        <v>566212</v>
      </c>
      <c r="G277" s="106">
        <v>567156</v>
      </c>
      <c r="H277" s="106">
        <v>567569</v>
      </c>
      <c r="I277" s="106">
        <v>567818</v>
      </c>
      <c r="J277" s="106">
        <v>568242</v>
      </c>
      <c r="K277" s="106">
        <v>568998</v>
      </c>
      <c r="L277" s="195">
        <v>607481</v>
      </c>
      <c r="M277" s="195">
        <v>609815</v>
      </c>
      <c r="N277" s="195">
        <v>611845</v>
      </c>
      <c r="O277" s="195">
        <v>613389</v>
      </c>
      <c r="P277" s="195">
        <v>614477</v>
      </c>
      <c r="Q277" s="195">
        <v>615263</v>
      </c>
      <c r="R277" s="195">
        <v>615828.5</v>
      </c>
      <c r="S277" s="195">
        <v>616372</v>
      </c>
      <c r="T277" s="195">
        <v>617131.5</v>
      </c>
      <c r="U277" s="195">
        <v>618231</v>
      </c>
      <c r="V277" s="195">
        <v>619661</v>
      </c>
      <c r="W277" s="195">
        <v>621252.5</v>
      </c>
      <c r="X277" s="195">
        <v>623115</v>
      </c>
      <c r="Y277" s="195">
        <v>625365.5</v>
      </c>
      <c r="Z277" s="195">
        <v>627804</v>
      </c>
      <c r="AA277" s="195">
        <v>630110</v>
      </c>
      <c r="AB277" s="195">
        <v>632125</v>
      </c>
      <c r="AC277" s="195">
        <v>633736</v>
      </c>
      <c r="AD277" s="195">
        <v>634913</v>
      </c>
    </row>
    <row r="278" spans="1:30" x14ac:dyDescent="0.2">
      <c r="A278" s="77" t="s">
        <v>27</v>
      </c>
      <c r="B278" s="79" t="s">
        <v>176</v>
      </c>
      <c r="C278" s="105">
        <v>15</v>
      </c>
      <c r="D278" s="105">
        <v>19</v>
      </c>
      <c r="E278" s="106">
        <v>533930</v>
      </c>
      <c r="F278" s="106">
        <v>539229</v>
      </c>
      <c r="G278" s="106">
        <v>544532</v>
      </c>
      <c r="H278" s="106">
        <v>549569</v>
      </c>
      <c r="I278" s="106">
        <v>553845</v>
      </c>
      <c r="J278" s="106">
        <v>557073</v>
      </c>
      <c r="K278" s="106">
        <v>559370</v>
      </c>
      <c r="L278" s="195">
        <v>582864</v>
      </c>
      <c r="M278" s="195">
        <v>588530</v>
      </c>
      <c r="N278" s="195">
        <v>593851</v>
      </c>
      <c r="O278" s="195">
        <v>598857</v>
      </c>
      <c r="P278" s="195">
        <v>602602.5</v>
      </c>
      <c r="Q278" s="195">
        <v>605198</v>
      </c>
      <c r="R278" s="195">
        <v>607585</v>
      </c>
      <c r="S278" s="195">
        <v>609669.5</v>
      </c>
      <c r="T278" s="195">
        <v>611267.5</v>
      </c>
      <c r="U278" s="195">
        <v>612409</v>
      </c>
      <c r="V278" s="195">
        <v>613247</v>
      </c>
      <c r="W278" s="195">
        <v>613864.5</v>
      </c>
      <c r="X278" s="195">
        <v>614460</v>
      </c>
      <c r="Y278" s="195">
        <v>615268.5</v>
      </c>
      <c r="Z278" s="195">
        <v>616415</v>
      </c>
      <c r="AA278" s="195">
        <v>617889.5</v>
      </c>
      <c r="AB278" s="195">
        <v>619524</v>
      </c>
      <c r="AC278" s="195">
        <v>621428.5</v>
      </c>
      <c r="AD278" s="195">
        <v>623718</v>
      </c>
    </row>
    <row r="279" spans="1:30" x14ac:dyDescent="0.2">
      <c r="A279" s="77" t="s">
        <v>27</v>
      </c>
      <c r="B279" s="79" t="s">
        <v>176</v>
      </c>
      <c r="C279" s="105">
        <v>20</v>
      </c>
      <c r="D279" s="105">
        <v>24</v>
      </c>
      <c r="E279" s="106">
        <v>491092</v>
      </c>
      <c r="F279" s="106">
        <v>498269</v>
      </c>
      <c r="G279" s="106">
        <v>505189</v>
      </c>
      <c r="H279" s="106">
        <v>511820</v>
      </c>
      <c r="I279" s="106">
        <v>518116.99999999994</v>
      </c>
      <c r="J279" s="106">
        <v>524085.00000000006</v>
      </c>
      <c r="K279" s="106">
        <v>530257</v>
      </c>
      <c r="L279" s="195">
        <v>557262</v>
      </c>
      <c r="M279" s="195">
        <v>561379</v>
      </c>
      <c r="N279" s="195">
        <v>564820</v>
      </c>
      <c r="O279" s="195">
        <v>568151.5</v>
      </c>
      <c r="P279" s="195">
        <v>573082</v>
      </c>
      <c r="Q279" s="195">
        <v>579145</v>
      </c>
      <c r="R279" s="195">
        <v>584876</v>
      </c>
      <c r="S279" s="195">
        <v>590253</v>
      </c>
      <c r="T279" s="195">
        <v>595314.5</v>
      </c>
      <c r="U279" s="195">
        <v>599120</v>
      </c>
      <c r="V279" s="195">
        <v>601779</v>
      </c>
      <c r="W279" s="195">
        <v>604228.5</v>
      </c>
      <c r="X279" s="195">
        <v>606375</v>
      </c>
      <c r="Y279" s="195">
        <v>608035.5</v>
      </c>
      <c r="Z279" s="195">
        <v>609240</v>
      </c>
      <c r="AA279" s="195">
        <v>610140.5</v>
      </c>
      <c r="AB279" s="195">
        <v>610818</v>
      </c>
      <c r="AC279" s="195">
        <v>611471.5</v>
      </c>
      <c r="AD279" s="195">
        <v>612337</v>
      </c>
    </row>
    <row r="280" spans="1:30" x14ac:dyDescent="0.2">
      <c r="A280" s="77" t="s">
        <v>27</v>
      </c>
      <c r="B280" s="79" t="s">
        <v>176</v>
      </c>
      <c r="C280" s="105">
        <v>25</v>
      </c>
      <c r="D280" s="105">
        <v>29</v>
      </c>
      <c r="E280" s="106">
        <v>440903</v>
      </c>
      <c r="F280" s="106">
        <v>449230</v>
      </c>
      <c r="G280" s="106">
        <v>457602</v>
      </c>
      <c r="H280" s="106">
        <v>465874</v>
      </c>
      <c r="I280" s="106">
        <v>473830</v>
      </c>
      <c r="J280" s="106">
        <v>481351</v>
      </c>
      <c r="K280" s="106">
        <v>489151</v>
      </c>
      <c r="L280" s="195">
        <v>528372.5</v>
      </c>
      <c r="M280" s="195">
        <v>532916.5</v>
      </c>
      <c r="N280" s="195">
        <v>538308</v>
      </c>
      <c r="O280" s="195">
        <v>543987.5</v>
      </c>
      <c r="P280" s="195">
        <v>548750.5</v>
      </c>
      <c r="Q280" s="195">
        <v>553020</v>
      </c>
      <c r="R280" s="195">
        <v>557219</v>
      </c>
      <c r="S280" s="195">
        <v>560724.5</v>
      </c>
      <c r="T280" s="195">
        <v>564120</v>
      </c>
      <c r="U280" s="195">
        <v>569105</v>
      </c>
      <c r="V280" s="195">
        <v>575216.5</v>
      </c>
      <c r="W280" s="195">
        <v>580999</v>
      </c>
      <c r="X280" s="195">
        <v>586428.5</v>
      </c>
      <c r="Y280" s="195">
        <v>591542.5</v>
      </c>
      <c r="Z280" s="195">
        <v>595405</v>
      </c>
      <c r="AA280" s="195">
        <v>598125</v>
      </c>
      <c r="AB280" s="195">
        <v>600634.5</v>
      </c>
      <c r="AC280" s="195">
        <v>602839.5</v>
      </c>
      <c r="AD280" s="195">
        <v>604559</v>
      </c>
    </row>
    <row r="281" spans="1:30" x14ac:dyDescent="0.2">
      <c r="A281" s="77" t="s">
        <v>27</v>
      </c>
      <c r="B281" s="79" t="s">
        <v>176</v>
      </c>
      <c r="C281" s="105">
        <v>30</v>
      </c>
      <c r="D281" s="105">
        <v>34</v>
      </c>
      <c r="E281" s="106">
        <v>390500</v>
      </c>
      <c r="F281" s="106">
        <v>398834</v>
      </c>
      <c r="G281" s="106">
        <v>407279</v>
      </c>
      <c r="H281" s="106">
        <v>415776</v>
      </c>
      <c r="I281" s="106">
        <v>424217</v>
      </c>
      <c r="J281" s="106">
        <v>432517</v>
      </c>
      <c r="K281" s="106">
        <v>441230</v>
      </c>
      <c r="L281" s="195">
        <v>491211</v>
      </c>
      <c r="M281" s="195">
        <v>500286.5</v>
      </c>
      <c r="N281" s="195">
        <v>507809</v>
      </c>
      <c r="O281" s="195">
        <v>513857</v>
      </c>
      <c r="P281" s="195">
        <v>519131.49999999994</v>
      </c>
      <c r="Q281" s="195">
        <v>523899.5</v>
      </c>
      <c r="R281" s="195">
        <v>528541.5</v>
      </c>
      <c r="S281" s="195">
        <v>533988</v>
      </c>
      <c r="T281" s="195">
        <v>539721</v>
      </c>
      <c r="U281" s="195">
        <v>544543</v>
      </c>
      <c r="V281" s="195">
        <v>548873</v>
      </c>
      <c r="W281" s="195">
        <v>553131.5</v>
      </c>
      <c r="X281" s="195">
        <v>556700.5</v>
      </c>
      <c r="Y281" s="195">
        <v>560160.5</v>
      </c>
      <c r="Z281" s="195">
        <v>565202.5</v>
      </c>
      <c r="AA281" s="195">
        <v>571366</v>
      </c>
      <c r="AB281" s="195">
        <v>577200</v>
      </c>
      <c r="AC281" s="195">
        <v>582680.5</v>
      </c>
      <c r="AD281" s="195">
        <v>587846.5</v>
      </c>
    </row>
    <row r="282" spans="1:30" x14ac:dyDescent="0.2">
      <c r="A282" s="77" t="s">
        <v>27</v>
      </c>
      <c r="B282" s="79" t="s">
        <v>176</v>
      </c>
      <c r="C282" s="105">
        <v>35</v>
      </c>
      <c r="D282" s="105">
        <v>39</v>
      </c>
      <c r="E282" s="106">
        <v>341622</v>
      </c>
      <c r="F282" s="106">
        <v>349761</v>
      </c>
      <c r="G282" s="106">
        <v>358029</v>
      </c>
      <c r="H282" s="106">
        <v>366389</v>
      </c>
      <c r="I282" s="106">
        <v>374766</v>
      </c>
      <c r="J282" s="106">
        <v>383096</v>
      </c>
      <c r="K282" s="106">
        <v>391711</v>
      </c>
      <c r="L282" s="195">
        <v>423771</v>
      </c>
      <c r="M282" s="195">
        <v>436918</v>
      </c>
      <c r="N282" s="195">
        <v>450329.5</v>
      </c>
      <c r="O282" s="195">
        <v>463339</v>
      </c>
      <c r="P282" s="195">
        <v>475497</v>
      </c>
      <c r="Q282" s="195">
        <v>486261</v>
      </c>
      <c r="R282" s="195">
        <v>495425.5</v>
      </c>
      <c r="S282" s="195">
        <v>502985</v>
      </c>
      <c r="T282" s="195">
        <v>509082.5</v>
      </c>
      <c r="U282" s="195">
        <v>514413.5</v>
      </c>
      <c r="V282" s="195">
        <v>519243.50000000006</v>
      </c>
      <c r="W282" s="195">
        <v>523950.00000000006</v>
      </c>
      <c r="X282" s="195">
        <v>529456</v>
      </c>
      <c r="Y282" s="195">
        <v>535244.5</v>
      </c>
      <c r="Z282" s="195">
        <v>540127.5</v>
      </c>
      <c r="AA282" s="195">
        <v>544523</v>
      </c>
      <c r="AB282" s="195">
        <v>548848</v>
      </c>
      <c r="AC282" s="195">
        <v>552487</v>
      </c>
      <c r="AD282" s="195">
        <v>556016.5</v>
      </c>
    </row>
    <row r="283" spans="1:30" x14ac:dyDescent="0.2">
      <c r="A283" s="77" t="s">
        <v>27</v>
      </c>
      <c r="B283" s="79" t="s">
        <v>176</v>
      </c>
      <c r="C283" s="105">
        <v>40</v>
      </c>
      <c r="D283" s="105">
        <v>44</v>
      </c>
      <c r="E283" s="106">
        <v>294220</v>
      </c>
      <c r="F283" s="106">
        <v>301990</v>
      </c>
      <c r="G283" s="106">
        <v>309999</v>
      </c>
      <c r="H283" s="106">
        <v>318168</v>
      </c>
      <c r="I283" s="106">
        <v>326382</v>
      </c>
      <c r="J283" s="106">
        <v>334572</v>
      </c>
      <c r="K283" s="106">
        <v>342948</v>
      </c>
      <c r="L283" s="195">
        <v>364659</v>
      </c>
      <c r="M283" s="195">
        <v>373800.5</v>
      </c>
      <c r="N283" s="195">
        <v>383582</v>
      </c>
      <c r="O283" s="195">
        <v>394195.5</v>
      </c>
      <c r="P283" s="195">
        <v>405698</v>
      </c>
      <c r="Q283" s="195">
        <v>418144</v>
      </c>
      <c r="R283" s="195">
        <v>431356.5</v>
      </c>
      <c r="S283" s="195">
        <v>444721.5</v>
      </c>
      <c r="T283" s="195">
        <v>457693.5</v>
      </c>
      <c r="U283" s="195">
        <v>469826.5</v>
      </c>
      <c r="V283" s="195">
        <v>480584</v>
      </c>
      <c r="W283" s="195">
        <v>489764.5</v>
      </c>
      <c r="X283" s="195">
        <v>497357</v>
      </c>
      <c r="Y283" s="195">
        <v>503504.5</v>
      </c>
      <c r="Z283" s="195">
        <v>508897.5</v>
      </c>
      <c r="AA283" s="195">
        <v>513794.99999999994</v>
      </c>
      <c r="AB283" s="195">
        <v>518571</v>
      </c>
      <c r="AC283" s="195">
        <v>524140.5</v>
      </c>
      <c r="AD283" s="195">
        <v>529990</v>
      </c>
    </row>
    <row r="284" spans="1:30" x14ac:dyDescent="0.2">
      <c r="A284" s="77" t="s">
        <v>27</v>
      </c>
      <c r="B284" s="79" t="s">
        <v>176</v>
      </c>
      <c r="C284" s="105">
        <v>45</v>
      </c>
      <c r="D284" s="105">
        <v>49</v>
      </c>
      <c r="E284" s="106">
        <v>250347</v>
      </c>
      <c r="F284" s="106">
        <v>257188</v>
      </c>
      <c r="G284" s="106">
        <v>264362</v>
      </c>
      <c r="H284" s="106">
        <v>271831</v>
      </c>
      <c r="I284" s="106">
        <v>279487</v>
      </c>
      <c r="J284" s="106">
        <v>287248</v>
      </c>
      <c r="K284" s="106">
        <v>295119</v>
      </c>
      <c r="L284" s="195">
        <v>311381</v>
      </c>
      <c r="M284" s="195">
        <v>320582.5</v>
      </c>
      <c r="N284" s="195">
        <v>329967</v>
      </c>
      <c r="O284" s="195">
        <v>339332</v>
      </c>
      <c r="P284" s="195">
        <v>348663.5</v>
      </c>
      <c r="Q284" s="195">
        <v>357887</v>
      </c>
      <c r="R284" s="195">
        <v>367163</v>
      </c>
      <c r="S284" s="195">
        <v>376895</v>
      </c>
      <c r="T284" s="195">
        <v>387452</v>
      </c>
      <c r="U284" s="195">
        <v>398887</v>
      </c>
      <c r="V284" s="195">
        <v>411256.5</v>
      </c>
      <c r="W284" s="195">
        <v>424386.5</v>
      </c>
      <c r="X284" s="195">
        <v>437671</v>
      </c>
      <c r="Y284" s="195">
        <v>450573.5</v>
      </c>
      <c r="Z284" s="195">
        <v>462656</v>
      </c>
      <c r="AA284" s="195">
        <v>473387.5</v>
      </c>
      <c r="AB284" s="195">
        <v>482567</v>
      </c>
      <c r="AC284" s="195">
        <v>490184</v>
      </c>
      <c r="AD284" s="195">
        <v>496379</v>
      </c>
    </row>
    <row r="285" spans="1:30" x14ac:dyDescent="0.2">
      <c r="A285" s="77" t="s">
        <v>27</v>
      </c>
      <c r="B285" s="79" t="s">
        <v>176</v>
      </c>
      <c r="C285" s="105">
        <v>50</v>
      </c>
      <c r="D285" s="105">
        <v>54</v>
      </c>
      <c r="E285" s="106">
        <v>212046</v>
      </c>
      <c r="F285" s="106">
        <v>217717</v>
      </c>
      <c r="G285" s="106">
        <v>223697</v>
      </c>
      <c r="H285" s="106">
        <v>229944</v>
      </c>
      <c r="I285" s="106">
        <v>236413</v>
      </c>
      <c r="J285" s="106">
        <v>243093</v>
      </c>
      <c r="K285" s="106">
        <v>250010</v>
      </c>
      <c r="L285" s="195">
        <v>259603</v>
      </c>
      <c r="M285" s="195">
        <v>267377.5</v>
      </c>
      <c r="N285" s="195">
        <v>275911.5</v>
      </c>
      <c r="O285" s="195">
        <v>284694</v>
      </c>
      <c r="P285" s="195">
        <v>293687.5</v>
      </c>
      <c r="Q285" s="195">
        <v>302943</v>
      </c>
      <c r="R285" s="195">
        <v>312296</v>
      </c>
      <c r="S285" s="195">
        <v>321562.5</v>
      </c>
      <c r="T285" s="195">
        <v>330816.5</v>
      </c>
      <c r="U285" s="195">
        <v>340045</v>
      </c>
      <c r="V285" s="195">
        <v>349175</v>
      </c>
      <c r="W285" s="195">
        <v>358364</v>
      </c>
      <c r="X285" s="195">
        <v>368004.5</v>
      </c>
      <c r="Y285" s="195">
        <v>378458</v>
      </c>
      <c r="Z285" s="195">
        <v>389781</v>
      </c>
      <c r="AA285" s="195">
        <v>402027</v>
      </c>
      <c r="AB285" s="195">
        <v>415020.5</v>
      </c>
      <c r="AC285" s="195">
        <v>428168.5</v>
      </c>
      <c r="AD285" s="195">
        <v>440950.5</v>
      </c>
    </row>
    <row r="286" spans="1:30" x14ac:dyDescent="0.2">
      <c r="A286" s="77" t="s">
        <v>27</v>
      </c>
      <c r="B286" s="79" t="s">
        <v>176</v>
      </c>
      <c r="C286" s="105">
        <v>55</v>
      </c>
      <c r="D286" s="105">
        <v>59</v>
      </c>
      <c r="E286" s="106">
        <v>180096</v>
      </c>
      <c r="F286" s="106">
        <v>184377</v>
      </c>
      <c r="G286" s="106">
        <v>189083</v>
      </c>
      <c r="H286" s="106">
        <v>194147</v>
      </c>
      <c r="I286" s="106">
        <v>199468</v>
      </c>
      <c r="J286" s="106">
        <v>204984</v>
      </c>
      <c r="K286" s="106">
        <v>210483</v>
      </c>
      <c r="L286" s="195">
        <v>215627</v>
      </c>
      <c r="M286" s="195">
        <v>221045</v>
      </c>
      <c r="N286" s="195">
        <v>227447</v>
      </c>
      <c r="O286" s="195">
        <v>234265.5</v>
      </c>
      <c r="P286" s="195">
        <v>241564</v>
      </c>
      <c r="Q286" s="195">
        <v>249259</v>
      </c>
      <c r="R286" s="195">
        <v>257254.00000000003</v>
      </c>
      <c r="S286" s="195">
        <v>265594.5</v>
      </c>
      <c r="T286" s="195">
        <v>274181.5</v>
      </c>
      <c r="U286" s="195">
        <v>282979</v>
      </c>
      <c r="V286" s="195">
        <v>292036.5</v>
      </c>
      <c r="W286" s="195">
        <v>301196.5</v>
      </c>
      <c r="X286" s="195">
        <v>310282</v>
      </c>
      <c r="Y286" s="195">
        <v>319363</v>
      </c>
      <c r="Z286" s="195">
        <v>328428.5</v>
      </c>
      <c r="AA286" s="195">
        <v>337409.5</v>
      </c>
      <c r="AB286" s="195">
        <v>346454.5</v>
      </c>
      <c r="AC286" s="195">
        <v>355944.5</v>
      </c>
      <c r="AD286" s="195">
        <v>366234.5</v>
      </c>
    </row>
    <row r="287" spans="1:30" x14ac:dyDescent="0.2">
      <c r="A287" s="77" t="s">
        <v>27</v>
      </c>
      <c r="B287" s="79" t="s">
        <v>176</v>
      </c>
      <c r="C287" s="105">
        <v>60</v>
      </c>
      <c r="D287" s="105">
        <v>64</v>
      </c>
      <c r="E287" s="106">
        <v>154228</v>
      </c>
      <c r="F287" s="106">
        <v>157355</v>
      </c>
      <c r="G287" s="106">
        <v>160691</v>
      </c>
      <c r="H287" s="106">
        <v>164302</v>
      </c>
      <c r="I287" s="106">
        <v>168229</v>
      </c>
      <c r="J287" s="106">
        <v>172470</v>
      </c>
      <c r="K287" s="106">
        <v>176505</v>
      </c>
      <c r="L287" s="195">
        <v>175894</v>
      </c>
      <c r="M287" s="195">
        <v>180844.5</v>
      </c>
      <c r="N287" s="195">
        <v>186238</v>
      </c>
      <c r="O287" s="195">
        <v>191591</v>
      </c>
      <c r="P287" s="195">
        <v>196941</v>
      </c>
      <c r="Q287" s="195">
        <v>202420</v>
      </c>
      <c r="R287" s="195">
        <v>208205</v>
      </c>
      <c r="S287" s="195">
        <v>214376.5</v>
      </c>
      <c r="T287" s="195">
        <v>220949</v>
      </c>
      <c r="U287" s="195">
        <v>227981</v>
      </c>
      <c r="V287" s="195">
        <v>235396</v>
      </c>
      <c r="W287" s="195">
        <v>243104.5</v>
      </c>
      <c r="X287" s="195">
        <v>251150</v>
      </c>
      <c r="Y287" s="195">
        <v>259438.49999999997</v>
      </c>
      <c r="Z287" s="195">
        <v>267939</v>
      </c>
      <c r="AA287" s="195">
        <v>276698</v>
      </c>
      <c r="AB287" s="195">
        <v>285563</v>
      </c>
      <c r="AC287" s="195">
        <v>294366</v>
      </c>
      <c r="AD287" s="195">
        <v>303175.5</v>
      </c>
    </row>
    <row r="288" spans="1:30" x14ac:dyDescent="0.2">
      <c r="A288" s="77" t="s">
        <v>27</v>
      </c>
      <c r="B288" s="79" t="s">
        <v>176</v>
      </c>
      <c r="C288" s="105">
        <v>65</v>
      </c>
      <c r="D288" s="105">
        <v>69</v>
      </c>
      <c r="E288" s="106">
        <v>128907.00000000001</v>
      </c>
      <c r="F288" s="106">
        <v>131976</v>
      </c>
      <c r="G288" s="106">
        <v>135113</v>
      </c>
      <c r="H288" s="106">
        <v>138303</v>
      </c>
      <c r="I288" s="106">
        <v>141548</v>
      </c>
      <c r="J288" s="106">
        <v>144891</v>
      </c>
      <c r="K288" s="106">
        <v>147910</v>
      </c>
      <c r="L288" s="195">
        <v>131435</v>
      </c>
      <c r="M288" s="195">
        <v>135849.5</v>
      </c>
      <c r="N288" s="195">
        <v>141529.5</v>
      </c>
      <c r="O288" s="195">
        <v>147261</v>
      </c>
      <c r="P288" s="195">
        <v>152980</v>
      </c>
      <c r="Q288" s="195">
        <v>158622</v>
      </c>
      <c r="R288" s="195">
        <v>163947</v>
      </c>
      <c r="S288" s="195">
        <v>168989</v>
      </c>
      <c r="T288" s="195">
        <v>174003.5</v>
      </c>
      <c r="U288" s="195">
        <v>179027.5</v>
      </c>
      <c r="V288" s="195">
        <v>184181.5</v>
      </c>
      <c r="W288" s="195">
        <v>189628.5</v>
      </c>
      <c r="X288" s="195">
        <v>195440.5</v>
      </c>
      <c r="Y288" s="195">
        <v>201628.5</v>
      </c>
      <c r="Z288" s="195">
        <v>208249.5</v>
      </c>
      <c r="AA288" s="195">
        <v>215235</v>
      </c>
      <c r="AB288" s="195">
        <v>222500.5</v>
      </c>
      <c r="AC288" s="195">
        <v>230087.5</v>
      </c>
      <c r="AD288" s="195">
        <v>237911</v>
      </c>
    </row>
    <row r="289" spans="1:30" x14ac:dyDescent="0.2">
      <c r="A289" s="77" t="s">
        <v>27</v>
      </c>
      <c r="B289" s="79" t="s">
        <v>176</v>
      </c>
      <c r="C289" s="105">
        <v>70</v>
      </c>
      <c r="D289" s="105">
        <v>74</v>
      </c>
      <c r="E289" s="106">
        <v>101701</v>
      </c>
      <c r="F289" s="106">
        <v>104984</v>
      </c>
      <c r="G289" s="106">
        <v>108278</v>
      </c>
      <c r="H289" s="106">
        <v>111608</v>
      </c>
      <c r="I289" s="106">
        <v>114974</v>
      </c>
      <c r="J289" s="106">
        <v>118349</v>
      </c>
      <c r="K289" s="106">
        <v>121098</v>
      </c>
      <c r="L289" s="195">
        <v>94267.5</v>
      </c>
      <c r="M289" s="195">
        <v>95755</v>
      </c>
      <c r="N289" s="195">
        <v>98889.5</v>
      </c>
      <c r="O289" s="195">
        <v>102393</v>
      </c>
      <c r="P289" s="195">
        <v>106176.5</v>
      </c>
      <c r="Q289" s="195">
        <v>110332.5</v>
      </c>
      <c r="R289" s="195">
        <v>114970.5</v>
      </c>
      <c r="S289" s="195">
        <v>119956.5</v>
      </c>
      <c r="T289" s="195">
        <v>124988.5</v>
      </c>
      <c r="U289" s="195">
        <v>130015.5</v>
      </c>
      <c r="V289" s="195">
        <v>134985</v>
      </c>
      <c r="W289" s="195">
        <v>139703.5</v>
      </c>
      <c r="X289" s="195">
        <v>144204</v>
      </c>
      <c r="Y289" s="195">
        <v>148695.5</v>
      </c>
      <c r="Z289" s="195">
        <v>153214</v>
      </c>
      <c r="AA289" s="195">
        <v>157864.5</v>
      </c>
      <c r="AB289" s="195">
        <v>162784.5</v>
      </c>
      <c r="AC289" s="195">
        <v>168033</v>
      </c>
      <c r="AD289" s="195">
        <v>173621</v>
      </c>
    </row>
    <row r="290" spans="1:30" x14ac:dyDescent="0.2">
      <c r="A290" s="77" t="s">
        <v>27</v>
      </c>
      <c r="B290" s="79" t="s">
        <v>176</v>
      </c>
      <c r="C290" s="105">
        <v>75</v>
      </c>
      <c r="D290" s="105">
        <v>79</v>
      </c>
      <c r="E290" s="106">
        <v>72566</v>
      </c>
      <c r="F290" s="106">
        <v>75481</v>
      </c>
      <c r="G290" s="106">
        <v>78818</v>
      </c>
      <c r="H290" s="106">
        <v>82392</v>
      </c>
      <c r="I290" s="106">
        <v>86000</v>
      </c>
      <c r="J290" s="106">
        <v>89556</v>
      </c>
      <c r="K290" s="106">
        <v>92431</v>
      </c>
      <c r="L290" s="195">
        <v>63219</v>
      </c>
      <c r="M290" s="195">
        <v>64220.5</v>
      </c>
      <c r="N290" s="195">
        <v>65534.000000000007</v>
      </c>
      <c r="O290" s="195">
        <v>66769</v>
      </c>
      <c r="P290" s="195">
        <v>68106</v>
      </c>
      <c r="Q290" s="195">
        <v>69612</v>
      </c>
      <c r="R290" s="195">
        <v>71592</v>
      </c>
      <c r="S290" s="195">
        <v>74117.5</v>
      </c>
      <c r="T290" s="195">
        <v>76931</v>
      </c>
      <c r="U290" s="195">
        <v>79971</v>
      </c>
      <c r="V290" s="195">
        <v>83302.5</v>
      </c>
      <c r="W290" s="195">
        <v>87020.5</v>
      </c>
      <c r="X290" s="195">
        <v>91018</v>
      </c>
      <c r="Y290" s="195">
        <v>95055</v>
      </c>
      <c r="Z290" s="195">
        <v>99099.5</v>
      </c>
      <c r="AA290" s="195">
        <v>103115.5</v>
      </c>
      <c r="AB290" s="195">
        <v>106963</v>
      </c>
      <c r="AC290" s="195">
        <v>110666</v>
      </c>
      <c r="AD290" s="195">
        <v>114382.5</v>
      </c>
    </row>
    <row r="291" spans="1:30" x14ac:dyDescent="0.2">
      <c r="A291" s="77" t="s">
        <v>27</v>
      </c>
      <c r="B291" s="79" t="s">
        <v>176</v>
      </c>
      <c r="C291" s="105">
        <v>80</v>
      </c>
      <c r="D291" s="105">
        <v>84</v>
      </c>
      <c r="E291" s="106">
        <v>49326</v>
      </c>
      <c r="F291" s="106">
        <v>50948</v>
      </c>
      <c r="G291" s="106">
        <v>52624</v>
      </c>
      <c r="H291" s="106">
        <v>54565</v>
      </c>
      <c r="I291" s="106">
        <v>56937</v>
      </c>
      <c r="J291" s="106">
        <v>59746</v>
      </c>
      <c r="K291" s="106">
        <v>62088</v>
      </c>
      <c r="L291" s="195">
        <v>31916</v>
      </c>
      <c r="M291" s="195">
        <v>32522.5</v>
      </c>
      <c r="N291" s="195">
        <v>33848</v>
      </c>
      <c r="O291" s="195">
        <v>35305</v>
      </c>
      <c r="P291" s="195">
        <v>36844</v>
      </c>
      <c r="Q291" s="195">
        <v>38346</v>
      </c>
      <c r="R291" s="195">
        <v>39562.5</v>
      </c>
      <c r="S291" s="195">
        <v>40465.5</v>
      </c>
      <c r="T291" s="195">
        <v>41354</v>
      </c>
      <c r="U291" s="195">
        <v>42346.5</v>
      </c>
      <c r="V291" s="195">
        <v>43468.5</v>
      </c>
      <c r="W291" s="195">
        <v>44889</v>
      </c>
      <c r="X291" s="195">
        <v>46646</v>
      </c>
      <c r="Y291" s="195">
        <v>48596</v>
      </c>
      <c r="Z291" s="195">
        <v>50709</v>
      </c>
      <c r="AA291" s="195">
        <v>53022.5</v>
      </c>
      <c r="AB291" s="195">
        <v>55601</v>
      </c>
      <c r="AC291" s="195">
        <v>58371.5</v>
      </c>
      <c r="AD291" s="195">
        <v>61175.5</v>
      </c>
    </row>
    <row r="292" spans="1:30" x14ac:dyDescent="0.2">
      <c r="A292" s="77" t="s">
        <v>27</v>
      </c>
      <c r="B292" s="79" t="s">
        <v>176</v>
      </c>
      <c r="C292" s="105">
        <v>85</v>
      </c>
      <c r="D292" s="105">
        <v>89</v>
      </c>
      <c r="E292" s="106">
        <v>27334</v>
      </c>
      <c r="F292" s="106">
        <v>29041</v>
      </c>
      <c r="G292" s="106">
        <v>30641</v>
      </c>
      <c r="H292" s="106">
        <v>32090.000000000004</v>
      </c>
      <c r="I292" s="106">
        <v>33523</v>
      </c>
      <c r="J292" s="106">
        <v>35052</v>
      </c>
      <c r="K292" s="106">
        <v>36649</v>
      </c>
      <c r="L292" s="195">
        <v>12612</v>
      </c>
      <c r="M292" s="195">
        <v>12597.5</v>
      </c>
      <c r="N292" s="195">
        <v>12948.5</v>
      </c>
      <c r="O292" s="195">
        <v>13360.5</v>
      </c>
      <c r="P292" s="195">
        <v>13828</v>
      </c>
      <c r="Q292" s="195">
        <v>14362</v>
      </c>
      <c r="R292" s="195">
        <v>14974.5</v>
      </c>
      <c r="S292" s="195">
        <v>15665.5</v>
      </c>
      <c r="T292" s="195">
        <v>16424.5</v>
      </c>
      <c r="U292" s="195">
        <v>17224.5</v>
      </c>
      <c r="V292" s="195">
        <v>18004</v>
      </c>
      <c r="W292" s="195">
        <v>18639.5</v>
      </c>
      <c r="X292" s="195">
        <v>19128.5</v>
      </c>
      <c r="Y292" s="195">
        <v>19636.5</v>
      </c>
      <c r="Z292" s="195">
        <v>20224</v>
      </c>
      <c r="AA292" s="195">
        <v>20889.5</v>
      </c>
      <c r="AB292" s="195">
        <v>21700.5</v>
      </c>
      <c r="AC292" s="195">
        <v>22670.5</v>
      </c>
      <c r="AD292" s="195">
        <v>23744</v>
      </c>
    </row>
    <row r="293" spans="1:30" x14ac:dyDescent="0.2">
      <c r="A293" s="77" t="s">
        <v>27</v>
      </c>
      <c r="B293" s="79" t="s">
        <v>176</v>
      </c>
      <c r="C293" s="105">
        <v>90</v>
      </c>
      <c r="D293" s="105">
        <v>94</v>
      </c>
      <c r="E293" s="106">
        <v>10907</v>
      </c>
      <c r="F293" s="106">
        <v>12244</v>
      </c>
      <c r="G293" s="106">
        <v>13323</v>
      </c>
      <c r="H293" s="106">
        <v>14331</v>
      </c>
      <c r="I293" s="106">
        <v>15275</v>
      </c>
      <c r="J293" s="106">
        <v>16229</v>
      </c>
      <c r="K293" s="106">
        <v>17593</v>
      </c>
      <c r="L293" s="195">
        <v>3413.5</v>
      </c>
      <c r="M293" s="195">
        <v>3398</v>
      </c>
      <c r="N293" s="195">
        <v>3478</v>
      </c>
      <c r="O293" s="195">
        <v>3562</v>
      </c>
      <c r="P293" s="195">
        <v>3654</v>
      </c>
      <c r="Q293" s="195">
        <v>3755</v>
      </c>
      <c r="R293" s="195">
        <v>3870.5</v>
      </c>
      <c r="S293" s="195">
        <v>4006</v>
      </c>
      <c r="T293" s="195">
        <v>4161.5</v>
      </c>
      <c r="U293" s="195">
        <v>4336</v>
      </c>
      <c r="V293" s="195">
        <v>4533.5</v>
      </c>
      <c r="W293" s="195">
        <v>4759</v>
      </c>
      <c r="X293" s="195">
        <v>5013.5</v>
      </c>
      <c r="Y293" s="195">
        <v>5292.5</v>
      </c>
      <c r="Z293" s="195">
        <v>5586</v>
      </c>
      <c r="AA293" s="195">
        <v>5873.5</v>
      </c>
      <c r="AB293" s="195">
        <v>6110.5</v>
      </c>
      <c r="AC293" s="195">
        <v>6299.5</v>
      </c>
      <c r="AD293" s="195">
        <v>6507</v>
      </c>
    </row>
    <row r="294" spans="1:30" x14ac:dyDescent="0.2">
      <c r="A294" s="77" t="s">
        <v>27</v>
      </c>
      <c r="B294" s="79" t="s">
        <v>176</v>
      </c>
      <c r="C294" s="105">
        <v>95</v>
      </c>
      <c r="D294" s="105">
        <v>99</v>
      </c>
      <c r="E294" s="106">
        <v>2760</v>
      </c>
      <c r="F294" s="106">
        <v>3248</v>
      </c>
      <c r="G294" s="106">
        <v>3893</v>
      </c>
      <c r="H294" s="106">
        <v>4486</v>
      </c>
      <c r="I294" s="106">
        <v>4907</v>
      </c>
      <c r="J294" s="106">
        <v>5117</v>
      </c>
      <c r="K294" s="106">
        <v>5759</v>
      </c>
      <c r="L294" s="195">
        <v>508.49999999999994</v>
      </c>
      <c r="M294" s="195">
        <v>516</v>
      </c>
      <c r="N294" s="195">
        <v>538.5</v>
      </c>
      <c r="O294" s="195">
        <v>558.5</v>
      </c>
      <c r="P294" s="195">
        <v>577.5</v>
      </c>
      <c r="Q294" s="195">
        <v>597</v>
      </c>
      <c r="R294" s="195">
        <v>616</v>
      </c>
      <c r="S294" s="195">
        <v>635.5</v>
      </c>
      <c r="T294" s="195">
        <v>656</v>
      </c>
      <c r="U294" s="195">
        <v>677.5</v>
      </c>
      <c r="V294" s="195">
        <v>701.5</v>
      </c>
      <c r="W294" s="195">
        <v>729</v>
      </c>
      <c r="X294" s="195">
        <v>761</v>
      </c>
      <c r="Y294" s="195">
        <v>796.5</v>
      </c>
      <c r="Z294" s="195">
        <v>836</v>
      </c>
      <c r="AA294" s="195">
        <v>881</v>
      </c>
      <c r="AB294" s="195">
        <v>933</v>
      </c>
      <c r="AC294" s="195">
        <v>992</v>
      </c>
      <c r="AD294" s="195">
        <v>1056.5</v>
      </c>
    </row>
    <row r="295" spans="1:30" x14ac:dyDescent="0.2">
      <c r="A295" s="77" t="s">
        <v>27</v>
      </c>
      <c r="B295" s="79" t="s">
        <v>176</v>
      </c>
      <c r="C295" s="105">
        <v>100</v>
      </c>
      <c r="D295" s="105">
        <v>104</v>
      </c>
      <c r="E295" s="106">
        <v>613</v>
      </c>
      <c r="F295" s="106">
        <v>682</v>
      </c>
      <c r="G295" s="106">
        <v>751</v>
      </c>
      <c r="H295" s="106">
        <v>829</v>
      </c>
      <c r="I295" s="106">
        <v>923</v>
      </c>
      <c r="J295" s="106">
        <v>1041</v>
      </c>
      <c r="K295" s="106">
        <v>1185</v>
      </c>
      <c r="L295" s="195">
        <v>39.5</v>
      </c>
      <c r="M295" s="195">
        <v>39.5</v>
      </c>
      <c r="N295" s="195">
        <v>41</v>
      </c>
      <c r="O295" s="195">
        <v>43</v>
      </c>
      <c r="P295" s="195">
        <v>45.5</v>
      </c>
      <c r="Q295" s="195">
        <v>49</v>
      </c>
      <c r="R295" s="195">
        <v>52.5</v>
      </c>
      <c r="S295" s="195">
        <v>54.5</v>
      </c>
      <c r="T295" s="195">
        <v>56.5</v>
      </c>
      <c r="U295" s="195">
        <v>59.5</v>
      </c>
      <c r="V295" s="195">
        <v>62</v>
      </c>
      <c r="W295" s="195">
        <v>64</v>
      </c>
      <c r="X295" s="195">
        <v>66.5</v>
      </c>
      <c r="Y295" s="195">
        <v>69.5</v>
      </c>
      <c r="Z295" s="195">
        <v>72.5</v>
      </c>
      <c r="AA295" s="195">
        <v>75.5</v>
      </c>
      <c r="AB295" s="195">
        <v>78.5</v>
      </c>
      <c r="AC295" s="195">
        <v>83</v>
      </c>
      <c r="AD295" s="195">
        <v>88</v>
      </c>
    </row>
    <row r="296" spans="1:30" x14ac:dyDescent="0.2">
      <c r="A296" s="77" t="s">
        <v>73</v>
      </c>
      <c r="B296" s="79" t="s">
        <v>175</v>
      </c>
      <c r="C296" s="105">
        <v>0</v>
      </c>
      <c r="D296" s="105">
        <v>4</v>
      </c>
      <c r="E296" s="106">
        <v>7480101</v>
      </c>
      <c r="F296" s="106">
        <v>7519969</v>
      </c>
      <c r="G296" s="106">
        <v>7522782</v>
      </c>
      <c r="H296" s="106">
        <v>7496824</v>
      </c>
      <c r="I296" s="106">
        <v>7454197</v>
      </c>
      <c r="J296" s="106">
        <v>7404646</v>
      </c>
      <c r="K296" s="106">
        <v>7357796</v>
      </c>
      <c r="L296" s="195">
        <v>7171418</v>
      </c>
      <c r="M296" s="195">
        <v>7048276.5</v>
      </c>
      <c r="N296" s="195">
        <v>6931786.5</v>
      </c>
      <c r="O296" s="195">
        <v>6851358</v>
      </c>
      <c r="P296" s="195">
        <v>6796159</v>
      </c>
      <c r="Q296" s="195">
        <v>6746747</v>
      </c>
      <c r="R296" s="195">
        <v>6698342.5</v>
      </c>
      <c r="S296" s="195">
        <v>6648899.5</v>
      </c>
      <c r="T296" s="195">
        <v>6601127.5</v>
      </c>
      <c r="U296" s="195">
        <v>6551329</v>
      </c>
      <c r="V296" s="195">
        <v>6499202</v>
      </c>
      <c r="W296" s="195">
        <v>6449928.5</v>
      </c>
      <c r="X296" s="195">
        <v>6402867</v>
      </c>
      <c r="Y296" s="195">
        <v>6354339</v>
      </c>
      <c r="Z296" s="195">
        <v>6304814</v>
      </c>
      <c r="AA296" s="195">
        <v>6257809.5</v>
      </c>
      <c r="AB296" s="195">
        <v>6208407</v>
      </c>
      <c r="AC296" s="195">
        <v>6157336.5</v>
      </c>
      <c r="AD296" s="195">
        <v>6106667.5</v>
      </c>
    </row>
    <row r="297" spans="1:30" x14ac:dyDescent="0.2">
      <c r="A297" s="77" t="s">
        <v>73</v>
      </c>
      <c r="B297" s="79" t="s">
        <v>175</v>
      </c>
      <c r="C297" s="105">
        <v>5</v>
      </c>
      <c r="D297" s="105">
        <v>9</v>
      </c>
      <c r="E297" s="106">
        <v>7634283</v>
      </c>
      <c r="F297" s="106">
        <v>7544149</v>
      </c>
      <c r="G297" s="106">
        <v>7490039</v>
      </c>
      <c r="H297" s="106">
        <v>7470234</v>
      </c>
      <c r="I297" s="106">
        <v>7469798</v>
      </c>
      <c r="J297" s="106">
        <v>7464840</v>
      </c>
      <c r="K297" s="106">
        <v>7456918</v>
      </c>
      <c r="L297" s="195">
        <v>7463198</v>
      </c>
      <c r="M297" s="195">
        <v>7458718</v>
      </c>
      <c r="N297" s="195">
        <v>7433228.5</v>
      </c>
      <c r="O297" s="195">
        <v>7346422.5</v>
      </c>
      <c r="P297" s="195">
        <v>7251752.5</v>
      </c>
      <c r="Q297" s="195">
        <v>7158985.5</v>
      </c>
      <c r="R297" s="195">
        <v>7036620</v>
      </c>
      <c r="S297" s="195">
        <v>6920669</v>
      </c>
      <c r="T297" s="195">
        <v>6840704.5</v>
      </c>
      <c r="U297" s="195">
        <v>6785891.5</v>
      </c>
      <c r="V297" s="195">
        <v>6736821.5</v>
      </c>
      <c r="W297" s="195">
        <v>6688737.5</v>
      </c>
      <c r="X297" s="195">
        <v>6639600</v>
      </c>
      <c r="Y297" s="195">
        <v>6592127.5</v>
      </c>
      <c r="Z297" s="195">
        <v>6542632</v>
      </c>
      <c r="AA297" s="195">
        <v>6490811.5</v>
      </c>
      <c r="AB297" s="195">
        <v>6441834</v>
      </c>
      <c r="AC297" s="195">
        <v>6395059.5</v>
      </c>
      <c r="AD297" s="195">
        <v>6346812.5</v>
      </c>
    </row>
    <row r="298" spans="1:30" x14ac:dyDescent="0.2">
      <c r="A298" s="77" t="s">
        <v>73</v>
      </c>
      <c r="B298" s="79" t="s">
        <v>175</v>
      </c>
      <c r="C298" s="105">
        <v>10</v>
      </c>
      <c r="D298" s="105">
        <v>14</v>
      </c>
      <c r="E298" s="106">
        <v>8284209.0000000009</v>
      </c>
      <c r="F298" s="106">
        <v>8142659</v>
      </c>
      <c r="G298" s="106">
        <v>7999320</v>
      </c>
      <c r="H298" s="106">
        <v>7857057</v>
      </c>
      <c r="I298" s="106">
        <v>7727130</v>
      </c>
      <c r="J298" s="106">
        <v>7623386</v>
      </c>
      <c r="K298" s="106">
        <v>7550011</v>
      </c>
      <c r="L298" s="195">
        <v>7623543</v>
      </c>
      <c r="M298" s="195">
        <v>7571355</v>
      </c>
      <c r="N298" s="195">
        <v>7537509.5</v>
      </c>
      <c r="O298" s="195">
        <v>7524313.5</v>
      </c>
      <c r="P298" s="195">
        <v>7491681</v>
      </c>
      <c r="Q298" s="195">
        <v>7454206.5</v>
      </c>
      <c r="R298" s="195">
        <v>7449754</v>
      </c>
      <c r="S298" s="195">
        <v>7424539.5</v>
      </c>
      <c r="T298" s="195">
        <v>7338068.5</v>
      </c>
      <c r="U298" s="195">
        <v>7243722</v>
      </c>
      <c r="V298" s="195">
        <v>7151251.5</v>
      </c>
      <c r="W298" s="195">
        <v>7029201.5</v>
      </c>
      <c r="X298" s="195">
        <v>6913550.5</v>
      </c>
      <c r="Y298" s="195">
        <v>6833844.5</v>
      </c>
      <c r="Z298" s="195">
        <v>6779263</v>
      </c>
      <c r="AA298" s="195">
        <v>6730419</v>
      </c>
      <c r="AB298" s="195">
        <v>6682558</v>
      </c>
      <c r="AC298" s="195">
        <v>6633639</v>
      </c>
      <c r="AD298" s="195">
        <v>6586376.5</v>
      </c>
    </row>
    <row r="299" spans="1:30" x14ac:dyDescent="0.2">
      <c r="A299" s="77" t="s">
        <v>73</v>
      </c>
      <c r="B299" s="79" t="s">
        <v>175</v>
      </c>
      <c r="C299" s="105">
        <v>15</v>
      </c>
      <c r="D299" s="105">
        <v>19</v>
      </c>
      <c r="E299" s="106">
        <v>8775962</v>
      </c>
      <c r="F299" s="106">
        <v>8712638</v>
      </c>
      <c r="G299" s="106">
        <v>8621479</v>
      </c>
      <c r="H299" s="106">
        <v>8508563</v>
      </c>
      <c r="I299" s="106">
        <v>8383635</v>
      </c>
      <c r="J299" s="106">
        <v>8253309.9999999991</v>
      </c>
      <c r="K299" s="106">
        <v>8110694</v>
      </c>
      <c r="L299" s="195">
        <v>7989653</v>
      </c>
      <c r="M299" s="195">
        <v>7902645</v>
      </c>
      <c r="N299" s="195">
        <v>7823119</v>
      </c>
      <c r="O299" s="195">
        <v>7739762</v>
      </c>
      <c r="P299" s="195">
        <v>7667446.5</v>
      </c>
      <c r="Q299" s="195">
        <v>7608117</v>
      </c>
      <c r="R299" s="195">
        <v>7556493</v>
      </c>
      <c r="S299" s="195">
        <v>7523060.5</v>
      </c>
      <c r="T299" s="195">
        <v>7510209.5</v>
      </c>
      <c r="U299" s="195">
        <v>7477901.5</v>
      </c>
      <c r="V299" s="195">
        <v>7440713.5</v>
      </c>
      <c r="W299" s="195">
        <v>7436486.5</v>
      </c>
      <c r="X299" s="195">
        <v>7411563.5</v>
      </c>
      <c r="Y299" s="195">
        <v>7325523</v>
      </c>
      <c r="Z299" s="195">
        <v>7231613</v>
      </c>
      <c r="AA299" s="195">
        <v>7139575.5</v>
      </c>
      <c r="AB299" s="195">
        <v>7018044</v>
      </c>
      <c r="AC299" s="195">
        <v>6902908.5</v>
      </c>
      <c r="AD299" s="195">
        <v>6823632.5</v>
      </c>
    </row>
    <row r="300" spans="1:30" x14ac:dyDescent="0.2">
      <c r="A300" s="77" t="s">
        <v>73</v>
      </c>
      <c r="B300" s="79" t="s">
        <v>175</v>
      </c>
      <c r="C300" s="105">
        <v>20</v>
      </c>
      <c r="D300" s="105">
        <v>24</v>
      </c>
      <c r="E300" s="106">
        <v>8637815</v>
      </c>
      <c r="F300" s="106">
        <v>8645259</v>
      </c>
      <c r="G300" s="106">
        <v>8672597</v>
      </c>
      <c r="H300" s="106">
        <v>8703049</v>
      </c>
      <c r="I300" s="106">
        <v>8711984</v>
      </c>
      <c r="J300" s="106">
        <v>8685557</v>
      </c>
      <c r="K300" s="106">
        <v>8630334</v>
      </c>
      <c r="L300" s="195">
        <v>8516657</v>
      </c>
      <c r="M300" s="195">
        <v>8388853</v>
      </c>
      <c r="N300" s="195">
        <v>8257544</v>
      </c>
      <c r="O300" s="195">
        <v>8147678</v>
      </c>
      <c r="P300" s="195">
        <v>8045858</v>
      </c>
      <c r="Q300" s="195">
        <v>7948093</v>
      </c>
      <c r="R300" s="195">
        <v>7864488</v>
      </c>
      <c r="S300" s="195">
        <v>7786165</v>
      </c>
      <c r="T300" s="195">
        <v>7703975</v>
      </c>
      <c r="U300" s="195">
        <v>7632674</v>
      </c>
      <c r="V300" s="195">
        <v>7574184</v>
      </c>
      <c r="W300" s="195">
        <v>7523308</v>
      </c>
      <c r="X300" s="195">
        <v>7490596.5</v>
      </c>
      <c r="Y300" s="195">
        <v>7478479.5</v>
      </c>
      <c r="Z300" s="195">
        <v>7447033.5</v>
      </c>
      <c r="AA300" s="195">
        <v>7410761</v>
      </c>
      <c r="AB300" s="195">
        <v>7407341.5</v>
      </c>
      <c r="AC300" s="195">
        <v>7383283</v>
      </c>
      <c r="AD300" s="195">
        <v>7298307</v>
      </c>
    </row>
    <row r="301" spans="1:30" x14ac:dyDescent="0.2">
      <c r="A301" s="77" t="s">
        <v>73</v>
      </c>
      <c r="B301" s="79" t="s">
        <v>175</v>
      </c>
      <c r="C301" s="105">
        <v>25</v>
      </c>
      <c r="D301" s="105">
        <v>29</v>
      </c>
      <c r="E301" s="106">
        <v>8675545</v>
      </c>
      <c r="F301" s="106">
        <v>8629720</v>
      </c>
      <c r="G301" s="106">
        <v>8591191</v>
      </c>
      <c r="H301" s="106">
        <v>8561440</v>
      </c>
      <c r="I301" s="106">
        <v>8542090</v>
      </c>
      <c r="J301" s="106">
        <v>8534004</v>
      </c>
      <c r="K301" s="106">
        <v>8545239</v>
      </c>
      <c r="L301" s="195">
        <v>8611856.5</v>
      </c>
      <c r="M301" s="195">
        <v>8626910</v>
      </c>
      <c r="N301" s="195">
        <v>8626479</v>
      </c>
      <c r="O301" s="195">
        <v>8596428</v>
      </c>
      <c r="P301" s="195">
        <v>8539175</v>
      </c>
      <c r="Q301" s="195">
        <v>8453982.5</v>
      </c>
      <c r="R301" s="195">
        <v>8331163</v>
      </c>
      <c r="S301" s="195">
        <v>8201936.5</v>
      </c>
      <c r="T301" s="195">
        <v>8093913</v>
      </c>
      <c r="U301" s="195">
        <v>7993750.5</v>
      </c>
      <c r="V301" s="195">
        <v>7897477.5</v>
      </c>
      <c r="W301" s="195">
        <v>7815190.5</v>
      </c>
      <c r="X301" s="195">
        <v>7738174.5</v>
      </c>
      <c r="Y301" s="195">
        <v>7657408.5</v>
      </c>
      <c r="Z301" s="195">
        <v>7587565.5</v>
      </c>
      <c r="AA301" s="195">
        <v>7530524.5</v>
      </c>
      <c r="AB301" s="195">
        <v>7481059.5</v>
      </c>
      <c r="AC301" s="195">
        <v>7449632.5</v>
      </c>
      <c r="AD301" s="195">
        <v>7438669.5</v>
      </c>
    </row>
    <row r="302" spans="1:30" x14ac:dyDescent="0.2">
      <c r="A302" s="77" t="s">
        <v>73</v>
      </c>
      <c r="B302" s="79" t="s">
        <v>175</v>
      </c>
      <c r="C302" s="105">
        <v>30</v>
      </c>
      <c r="D302" s="105">
        <v>34</v>
      </c>
      <c r="E302" s="106">
        <v>8718052</v>
      </c>
      <c r="F302" s="106">
        <v>8749818</v>
      </c>
      <c r="G302" s="106">
        <v>8732999</v>
      </c>
      <c r="H302" s="106">
        <v>8682492</v>
      </c>
      <c r="I302" s="106">
        <v>8623220</v>
      </c>
      <c r="J302" s="106">
        <v>8571684</v>
      </c>
      <c r="K302" s="106">
        <v>8527760</v>
      </c>
      <c r="L302" s="195">
        <v>8630945</v>
      </c>
      <c r="M302" s="195">
        <v>8573161</v>
      </c>
      <c r="N302" s="195">
        <v>8536500.5</v>
      </c>
      <c r="O302" s="195">
        <v>8519436.5</v>
      </c>
      <c r="P302" s="195">
        <v>8520231.5</v>
      </c>
      <c r="Q302" s="195">
        <v>8534906.5</v>
      </c>
      <c r="R302" s="195">
        <v>8553680</v>
      </c>
      <c r="S302" s="195">
        <v>8554628</v>
      </c>
      <c r="T302" s="195">
        <v>8526145</v>
      </c>
      <c r="U302" s="195">
        <v>8470593.5</v>
      </c>
      <c r="V302" s="195">
        <v>8387222.5</v>
      </c>
      <c r="W302" s="195">
        <v>8266466</v>
      </c>
      <c r="X302" s="195">
        <v>8139371.5</v>
      </c>
      <c r="Y302" s="195">
        <v>8033386</v>
      </c>
      <c r="Z302" s="195">
        <v>7935282</v>
      </c>
      <c r="AA302" s="195">
        <v>7841092</v>
      </c>
      <c r="AB302" s="195">
        <v>7760768.5</v>
      </c>
      <c r="AC302" s="195">
        <v>7685631</v>
      </c>
      <c r="AD302" s="195">
        <v>7606740</v>
      </c>
    </row>
    <row r="303" spans="1:30" x14ac:dyDescent="0.2">
      <c r="A303" s="77" t="s">
        <v>73</v>
      </c>
      <c r="B303" s="79" t="s">
        <v>175</v>
      </c>
      <c r="C303" s="105">
        <v>35</v>
      </c>
      <c r="D303" s="105">
        <v>39</v>
      </c>
      <c r="E303" s="106">
        <v>7843898</v>
      </c>
      <c r="F303" s="106">
        <v>8023379</v>
      </c>
      <c r="G303" s="106">
        <v>8207338</v>
      </c>
      <c r="H303" s="106">
        <v>8378225</v>
      </c>
      <c r="I303" s="106">
        <v>8511655</v>
      </c>
      <c r="J303" s="106">
        <v>8593722</v>
      </c>
      <c r="K303" s="106">
        <v>8628239</v>
      </c>
      <c r="L303" s="195">
        <v>8724477</v>
      </c>
      <c r="M303" s="195">
        <v>8715312.5</v>
      </c>
      <c r="N303" s="195">
        <v>8686536.5</v>
      </c>
      <c r="O303" s="195">
        <v>8643776</v>
      </c>
      <c r="P303" s="195">
        <v>8593064.5</v>
      </c>
      <c r="Q303" s="195">
        <v>8534215</v>
      </c>
      <c r="R303" s="195">
        <v>8481238</v>
      </c>
      <c r="S303" s="195">
        <v>8446687</v>
      </c>
      <c r="T303" s="195">
        <v>8431480</v>
      </c>
      <c r="U303" s="195">
        <v>8433866</v>
      </c>
      <c r="V303" s="195">
        <v>8449899.5</v>
      </c>
      <c r="W303" s="195">
        <v>8469959</v>
      </c>
      <c r="X303" s="195">
        <v>8472401</v>
      </c>
      <c r="Y303" s="195">
        <v>8445761.5</v>
      </c>
      <c r="Z303" s="195">
        <v>8392391</v>
      </c>
      <c r="AA303" s="195">
        <v>8311514.4999999991</v>
      </c>
      <c r="AB303" s="195">
        <v>8193580.5</v>
      </c>
      <c r="AC303" s="195">
        <v>8069314</v>
      </c>
      <c r="AD303" s="195">
        <v>7965926</v>
      </c>
    </row>
    <row r="304" spans="1:30" x14ac:dyDescent="0.2">
      <c r="A304" s="77" t="s">
        <v>73</v>
      </c>
      <c r="B304" s="79" t="s">
        <v>175</v>
      </c>
      <c r="C304" s="105">
        <v>40</v>
      </c>
      <c r="D304" s="105">
        <v>44</v>
      </c>
      <c r="E304" s="106">
        <v>6883918</v>
      </c>
      <c r="F304" s="106">
        <v>7010218</v>
      </c>
      <c r="G304" s="106">
        <v>7165297</v>
      </c>
      <c r="H304" s="106">
        <v>7340611</v>
      </c>
      <c r="I304" s="106">
        <v>7523486</v>
      </c>
      <c r="J304" s="106">
        <v>7704528</v>
      </c>
      <c r="K304" s="106">
        <v>7883568</v>
      </c>
      <c r="L304" s="195">
        <v>8119996</v>
      </c>
      <c r="M304" s="195">
        <v>8275450.0000000009</v>
      </c>
      <c r="N304" s="195">
        <v>8408705.5</v>
      </c>
      <c r="O304" s="195">
        <v>8507845</v>
      </c>
      <c r="P304" s="195">
        <v>8567862.5</v>
      </c>
      <c r="Q304" s="195">
        <v>8593884</v>
      </c>
      <c r="R304" s="195">
        <v>8590469</v>
      </c>
      <c r="S304" s="195">
        <v>8564356</v>
      </c>
      <c r="T304" s="195">
        <v>8524409.5</v>
      </c>
      <c r="U304" s="195">
        <v>8476539.5</v>
      </c>
      <c r="V304" s="195">
        <v>8420553.5</v>
      </c>
      <c r="W304" s="195">
        <v>8370336.4999999991</v>
      </c>
      <c r="X304" s="195">
        <v>8338332.5</v>
      </c>
      <c r="Y304" s="195">
        <v>8325484</v>
      </c>
      <c r="Z304" s="195">
        <v>8330069.5</v>
      </c>
      <c r="AA304" s="195">
        <v>8348176.5</v>
      </c>
      <c r="AB304" s="195">
        <v>8370264.9999999991</v>
      </c>
      <c r="AC304" s="195">
        <v>8374903</v>
      </c>
      <c r="AD304" s="195">
        <v>8350744.5000000009</v>
      </c>
    </row>
    <row r="305" spans="1:30" x14ac:dyDescent="0.2">
      <c r="A305" s="77" t="s">
        <v>73</v>
      </c>
      <c r="B305" s="79" t="s">
        <v>175</v>
      </c>
      <c r="C305" s="105">
        <v>45</v>
      </c>
      <c r="D305" s="105">
        <v>49</v>
      </c>
      <c r="E305" s="106">
        <v>6383618</v>
      </c>
      <c r="F305" s="106">
        <v>6434286</v>
      </c>
      <c r="G305" s="106">
        <v>6483374</v>
      </c>
      <c r="H305" s="106">
        <v>6539768</v>
      </c>
      <c r="I305" s="106">
        <v>6616618</v>
      </c>
      <c r="J305" s="106">
        <v>6721639</v>
      </c>
      <c r="K305" s="106">
        <v>6847639</v>
      </c>
      <c r="L305" s="195">
        <v>7075746</v>
      </c>
      <c r="M305" s="195">
        <v>7230207.5</v>
      </c>
      <c r="N305" s="195">
        <v>7405814.5</v>
      </c>
      <c r="O305" s="195">
        <v>7592712</v>
      </c>
      <c r="P305" s="195">
        <v>7779028.5</v>
      </c>
      <c r="Q305" s="195">
        <v>7956392.5</v>
      </c>
      <c r="R305" s="195">
        <v>8116093.5</v>
      </c>
      <c r="S305" s="195">
        <v>8249619.0000000009</v>
      </c>
      <c r="T305" s="195">
        <v>8349697</v>
      </c>
      <c r="U305" s="195">
        <v>8411366</v>
      </c>
      <c r="V305" s="195">
        <v>8439645</v>
      </c>
      <c r="W305" s="195">
        <v>8439029.5</v>
      </c>
      <c r="X305" s="195">
        <v>8416142.5</v>
      </c>
      <c r="Y305" s="195">
        <v>8379694.5</v>
      </c>
      <c r="Z305" s="195">
        <v>8335488.4999999991</v>
      </c>
      <c r="AA305" s="195">
        <v>8283324.5000000009</v>
      </c>
      <c r="AB305" s="195">
        <v>8236833.0000000009</v>
      </c>
      <c r="AC305" s="195">
        <v>8208227.5000000009</v>
      </c>
      <c r="AD305" s="195">
        <v>8198446</v>
      </c>
    </row>
    <row r="306" spans="1:30" x14ac:dyDescent="0.2">
      <c r="A306" s="77" t="s">
        <v>73</v>
      </c>
      <c r="B306" s="79" t="s">
        <v>175</v>
      </c>
      <c r="C306" s="105">
        <v>50</v>
      </c>
      <c r="D306" s="105">
        <v>54</v>
      </c>
      <c r="E306" s="106">
        <v>5780368</v>
      </c>
      <c r="F306" s="106">
        <v>5883538</v>
      </c>
      <c r="G306" s="106">
        <v>5969813</v>
      </c>
      <c r="H306" s="106">
        <v>6042563</v>
      </c>
      <c r="I306" s="106">
        <v>6107921</v>
      </c>
      <c r="J306" s="106">
        <v>6170933</v>
      </c>
      <c r="K306" s="106">
        <v>6223723</v>
      </c>
      <c r="L306" s="195">
        <v>6257318</v>
      </c>
      <c r="M306" s="195">
        <v>6355937</v>
      </c>
      <c r="N306" s="195">
        <v>6471945</v>
      </c>
      <c r="O306" s="195">
        <v>6593145</v>
      </c>
      <c r="P306" s="195">
        <v>6727114.5</v>
      </c>
      <c r="Q306" s="195">
        <v>6874977</v>
      </c>
      <c r="R306" s="195">
        <v>7034565.5</v>
      </c>
      <c r="S306" s="195">
        <v>7209037</v>
      </c>
      <c r="T306" s="195">
        <v>7394571.5</v>
      </c>
      <c r="U306" s="195">
        <v>7579619.5</v>
      </c>
      <c r="V306" s="195">
        <v>7756015</v>
      </c>
      <c r="W306" s="195">
        <v>7915285.5</v>
      </c>
      <c r="X306" s="195">
        <v>8049121.5</v>
      </c>
      <c r="Y306" s="195">
        <v>8150428</v>
      </c>
      <c r="Z306" s="195">
        <v>8214352.9999999991</v>
      </c>
      <c r="AA306" s="195">
        <v>8245777.5</v>
      </c>
      <c r="AB306" s="195">
        <v>8249013.4999999991</v>
      </c>
      <c r="AC306" s="195">
        <v>8230456.5</v>
      </c>
      <c r="AD306" s="195">
        <v>8198594.9999999991</v>
      </c>
    </row>
    <row r="307" spans="1:30" x14ac:dyDescent="0.2">
      <c r="A307" s="77" t="s">
        <v>73</v>
      </c>
      <c r="B307" s="79" t="s">
        <v>175</v>
      </c>
      <c r="C307" s="105">
        <v>55</v>
      </c>
      <c r="D307" s="105">
        <v>59</v>
      </c>
      <c r="E307" s="106">
        <v>4741856</v>
      </c>
      <c r="F307" s="106">
        <v>4891598</v>
      </c>
      <c r="G307" s="106">
        <v>5055686</v>
      </c>
      <c r="H307" s="106">
        <v>5222824</v>
      </c>
      <c r="I307" s="106">
        <v>5376802</v>
      </c>
      <c r="J307" s="106">
        <v>5508456</v>
      </c>
      <c r="K307" s="106">
        <v>5610465</v>
      </c>
      <c r="L307" s="195">
        <v>5685899.5</v>
      </c>
      <c r="M307" s="195">
        <v>5736755</v>
      </c>
      <c r="N307" s="195">
        <v>5787917.5</v>
      </c>
      <c r="O307" s="195">
        <v>5845907.5</v>
      </c>
      <c r="P307" s="195">
        <v>5916795.5</v>
      </c>
      <c r="Q307" s="195">
        <v>6003335</v>
      </c>
      <c r="R307" s="195">
        <v>6109234</v>
      </c>
      <c r="S307" s="195">
        <v>6225136.5</v>
      </c>
      <c r="T307" s="195">
        <v>6346141</v>
      </c>
      <c r="U307" s="195">
        <v>6479568</v>
      </c>
      <c r="V307" s="195">
        <v>6626506</v>
      </c>
      <c r="W307" s="195">
        <v>6784926.5</v>
      </c>
      <c r="X307" s="195">
        <v>6957847.5</v>
      </c>
      <c r="Y307" s="195">
        <v>7141605</v>
      </c>
      <c r="Z307" s="195">
        <v>7325119</v>
      </c>
      <c r="AA307" s="195">
        <v>7500482.5</v>
      </c>
      <c r="AB307" s="195">
        <v>7659440</v>
      </c>
      <c r="AC307" s="195">
        <v>7793875.5</v>
      </c>
      <c r="AD307" s="195">
        <v>7896885.5</v>
      </c>
    </row>
    <row r="308" spans="1:30" x14ac:dyDescent="0.2">
      <c r="A308" s="77" t="s">
        <v>73</v>
      </c>
      <c r="B308" s="79" t="s">
        <v>175</v>
      </c>
      <c r="C308" s="105">
        <v>60</v>
      </c>
      <c r="D308" s="105">
        <v>64</v>
      </c>
      <c r="E308" s="106">
        <v>3768616</v>
      </c>
      <c r="F308" s="106">
        <v>3893757</v>
      </c>
      <c r="G308" s="106">
        <v>4016126</v>
      </c>
      <c r="H308" s="106">
        <v>4140944.0000000005</v>
      </c>
      <c r="I308" s="106">
        <v>4275622</v>
      </c>
      <c r="J308" s="106">
        <v>4423280</v>
      </c>
      <c r="K308" s="106">
        <v>4566761</v>
      </c>
      <c r="L308" s="195">
        <v>4762891.5</v>
      </c>
      <c r="M308" s="195">
        <v>4904223</v>
      </c>
      <c r="N308" s="195">
        <v>5043696</v>
      </c>
      <c r="O308" s="195">
        <v>5165574.5</v>
      </c>
      <c r="P308" s="195">
        <v>5266742</v>
      </c>
      <c r="Q308" s="195">
        <v>5347299.5</v>
      </c>
      <c r="R308" s="195">
        <v>5409224.5</v>
      </c>
      <c r="S308" s="195">
        <v>5463017.5</v>
      </c>
      <c r="T308" s="195">
        <v>5523479</v>
      </c>
      <c r="U308" s="195">
        <v>5596252</v>
      </c>
      <c r="V308" s="195">
        <v>5683884.5</v>
      </c>
      <c r="W308" s="195">
        <v>5789903.5</v>
      </c>
      <c r="X308" s="195">
        <v>5905455.5</v>
      </c>
      <c r="Y308" s="195">
        <v>6026026</v>
      </c>
      <c r="Z308" s="195">
        <v>6158685.5</v>
      </c>
      <c r="AA308" s="195">
        <v>6304486.5</v>
      </c>
      <c r="AB308" s="195">
        <v>6461490</v>
      </c>
      <c r="AC308" s="195">
        <v>6632476.5</v>
      </c>
      <c r="AD308" s="195">
        <v>6813961</v>
      </c>
    </row>
    <row r="309" spans="1:30" x14ac:dyDescent="0.2">
      <c r="A309" s="77" t="s">
        <v>73</v>
      </c>
      <c r="B309" s="79" t="s">
        <v>175</v>
      </c>
      <c r="C309" s="105">
        <v>65</v>
      </c>
      <c r="D309" s="105">
        <v>69</v>
      </c>
      <c r="E309" s="106">
        <v>2736132</v>
      </c>
      <c r="F309" s="106">
        <v>2860421</v>
      </c>
      <c r="G309" s="106">
        <v>2991382</v>
      </c>
      <c r="H309" s="106">
        <v>3126171</v>
      </c>
      <c r="I309" s="106">
        <v>3261073</v>
      </c>
      <c r="J309" s="106">
        <v>3394482</v>
      </c>
      <c r="K309" s="106">
        <v>3513983</v>
      </c>
      <c r="L309" s="195">
        <v>3619199.5</v>
      </c>
      <c r="M309" s="195">
        <v>3748986.5</v>
      </c>
      <c r="N309" s="195">
        <v>3892412.5</v>
      </c>
      <c r="O309" s="195">
        <v>4039317.5</v>
      </c>
      <c r="P309" s="195">
        <v>4188485.5</v>
      </c>
      <c r="Q309" s="195">
        <v>4336888</v>
      </c>
      <c r="R309" s="195">
        <v>4480667.5</v>
      </c>
      <c r="S309" s="195">
        <v>4614935</v>
      </c>
      <c r="T309" s="195">
        <v>4733370</v>
      </c>
      <c r="U309" s="195">
        <v>4833035</v>
      </c>
      <c r="V309" s="195">
        <v>4913971.5</v>
      </c>
      <c r="W309" s="195">
        <v>4978006</v>
      </c>
      <c r="X309" s="195">
        <v>5034846.5</v>
      </c>
      <c r="Y309" s="195">
        <v>5098146</v>
      </c>
      <c r="Z309" s="195">
        <v>5173075.5</v>
      </c>
      <c r="AA309" s="195">
        <v>5261950</v>
      </c>
      <c r="AB309" s="195">
        <v>5367979.5</v>
      </c>
      <c r="AC309" s="195">
        <v>5482920</v>
      </c>
      <c r="AD309" s="195">
        <v>5602746.5</v>
      </c>
    </row>
    <row r="310" spans="1:30" x14ac:dyDescent="0.2">
      <c r="A310" s="77" t="s">
        <v>73</v>
      </c>
      <c r="B310" s="79" t="s">
        <v>175</v>
      </c>
      <c r="C310" s="105">
        <v>70</v>
      </c>
      <c r="D310" s="105">
        <v>74</v>
      </c>
      <c r="E310" s="106">
        <v>1849073</v>
      </c>
      <c r="F310" s="106">
        <v>1924832</v>
      </c>
      <c r="G310" s="106">
        <v>2017447</v>
      </c>
      <c r="H310" s="106">
        <v>2122600</v>
      </c>
      <c r="I310" s="106">
        <v>2234841</v>
      </c>
      <c r="J310" s="106">
        <v>2351464</v>
      </c>
      <c r="K310" s="106">
        <v>2463832</v>
      </c>
      <c r="L310" s="195">
        <v>2559006.5</v>
      </c>
      <c r="M310" s="195">
        <v>2675453.5</v>
      </c>
      <c r="N310" s="195">
        <v>2789261</v>
      </c>
      <c r="O310" s="195">
        <v>2898473.5</v>
      </c>
      <c r="P310" s="195">
        <v>3012351</v>
      </c>
      <c r="Q310" s="195">
        <v>3132423</v>
      </c>
      <c r="R310" s="195">
        <v>3259276.5</v>
      </c>
      <c r="S310" s="195">
        <v>3391489.5</v>
      </c>
      <c r="T310" s="195">
        <v>3527306</v>
      </c>
      <c r="U310" s="195">
        <v>3665589.5</v>
      </c>
      <c r="V310" s="195">
        <v>3803619</v>
      </c>
      <c r="W310" s="195">
        <v>3938000</v>
      </c>
      <c r="X310" s="195">
        <v>4064373</v>
      </c>
      <c r="Y310" s="195">
        <v>4177097.5</v>
      </c>
      <c r="Z310" s="195">
        <v>4273602</v>
      </c>
      <c r="AA310" s="195">
        <v>4353932</v>
      </c>
      <c r="AB310" s="195">
        <v>4419651</v>
      </c>
      <c r="AC310" s="195">
        <v>4479384.5</v>
      </c>
      <c r="AD310" s="195">
        <v>4545286.5</v>
      </c>
    </row>
    <row r="311" spans="1:30" x14ac:dyDescent="0.2">
      <c r="A311" s="77" t="s">
        <v>73</v>
      </c>
      <c r="B311" s="79" t="s">
        <v>175</v>
      </c>
      <c r="C311" s="105">
        <v>75</v>
      </c>
      <c r="D311" s="105">
        <v>79</v>
      </c>
      <c r="E311" s="106">
        <v>1292842</v>
      </c>
      <c r="F311" s="106">
        <v>1326795</v>
      </c>
      <c r="G311" s="106">
        <v>1353053</v>
      </c>
      <c r="H311" s="106">
        <v>1381082</v>
      </c>
      <c r="I311" s="106">
        <v>1422037</v>
      </c>
      <c r="J311" s="106">
        <v>1480939</v>
      </c>
      <c r="K311" s="106">
        <v>1547671</v>
      </c>
      <c r="L311" s="195">
        <v>1597921.5</v>
      </c>
      <c r="M311" s="195">
        <v>1653264</v>
      </c>
      <c r="N311" s="195">
        <v>1733786</v>
      </c>
      <c r="O311" s="195">
        <v>1830146</v>
      </c>
      <c r="P311" s="195">
        <v>1934642.5</v>
      </c>
      <c r="Q311" s="195">
        <v>2042061</v>
      </c>
      <c r="R311" s="195">
        <v>2146366</v>
      </c>
      <c r="S311" s="195">
        <v>2244338.5</v>
      </c>
      <c r="T311" s="195">
        <v>2339682</v>
      </c>
      <c r="U311" s="195">
        <v>2439433</v>
      </c>
      <c r="V311" s="195">
        <v>2544749.5</v>
      </c>
      <c r="W311" s="195">
        <v>2656099</v>
      </c>
      <c r="X311" s="195">
        <v>2772364</v>
      </c>
      <c r="Y311" s="195">
        <v>2892173</v>
      </c>
      <c r="Z311" s="195">
        <v>3014648</v>
      </c>
      <c r="AA311" s="195">
        <v>3137554.5</v>
      </c>
      <c r="AB311" s="195">
        <v>3258031.5</v>
      </c>
      <c r="AC311" s="195">
        <v>3372345</v>
      </c>
      <c r="AD311" s="195">
        <v>3475701</v>
      </c>
    </row>
    <row r="312" spans="1:30" x14ac:dyDescent="0.2">
      <c r="A312" s="77" t="s">
        <v>73</v>
      </c>
      <c r="B312" s="79" t="s">
        <v>175</v>
      </c>
      <c r="C312" s="105">
        <v>80</v>
      </c>
      <c r="D312" s="105">
        <v>84</v>
      </c>
      <c r="E312" s="106">
        <v>701679</v>
      </c>
      <c r="F312" s="106">
        <v>746699</v>
      </c>
      <c r="G312" s="106">
        <v>796814</v>
      </c>
      <c r="H312" s="106">
        <v>846444</v>
      </c>
      <c r="I312" s="106">
        <v>888580</v>
      </c>
      <c r="J312" s="106">
        <v>921508</v>
      </c>
      <c r="K312" s="106">
        <v>951967</v>
      </c>
      <c r="L312" s="195">
        <v>913347</v>
      </c>
      <c r="M312" s="195">
        <v>944483.5</v>
      </c>
      <c r="N312" s="195">
        <v>980459.5</v>
      </c>
      <c r="O312" s="195">
        <v>1015823</v>
      </c>
      <c r="P312" s="195">
        <v>1050088</v>
      </c>
      <c r="Q312" s="195">
        <v>1087844</v>
      </c>
      <c r="R312" s="195">
        <v>1135690.5</v>
      </c>
      <c r="S312" s="195">
        <v>1198074.5</v>
      </c>
      <c r="T312" s="195">
        <v>1271990</v>
      </c>
      <c r="U312" s="195">
        <v>1351103.5</v>
      </c>
      <c r="V312" s="195">
        <v>1431996.5</v>
      </c>
      <c r="W312" s="195">
        <v>1511072.5</v>
      </c>
      <c r="X312" s="195">
        <v>1586804.5</v>
      </c>
      <c r="Y312" s="195">
        <v>1661947</v>
      </c>
      <c r="Z312" s="195">
        <v>1741016.5</v>
      </c>
      <c r="AA312" s="195">
        <v>1824811</v>
      </c>
      <c r="AB312" s="195">
        <v>1913613</v>
      </c>
      <c r="AC312" s="195">
        <v>2006624.5</v>
      </c>
      <c r="AD312" s="195">
        <v>2102905.5</v>
      </c>
    </row>
    <row r="313" spans="1:30" x14ac:dyDescent="0.2">
      <c r="A313" s="77" t="s">
        <v>73</v>
      </c>
      <c r="B313" s="79" t="s">
        <v>175</v>
      </c>
      <c r="C313" s="105">
        <v>85</v>
      </c>
      <c r="D313" s="105">
        <v>89</v>
      </c>
      <c r="E313" s="106">
        <v>335323</v>
      </c>
      <c r="F313" s="106">
        <v>356526</v>
      </c>
      <c r="G313" s="106">
        <v>372669</v>
      </c>
      <c r="H313" s="106">
        <v>386265</v>
      </c>
      <c r="I313" s="106">
        <v>402311</v>
      </c>
      <c r="J313" s="106">
        <v>423007</v>
      </c>
      <c r="K313" s="106">
        <v>458745</v>
      </c>
      <c r="L313" s="195">
        <v>332878</v>
      </c>
      <c r="M313" s="195">
        <v>350303</v>
      </c>
      <c r="N313" s="195">
        <v>372539</v>
      </c>
      <c r="O313" s="195">
        <v>395217.5</v>
      </c>
      <c r="P313" s="195">
        <v>417629</v>
      </c>
      <c r="Q313" s="195">
        <v>439832.5</v>
      </c>
      <c r="R313" s="195">
        <v>461488.5</v>
      </c>
      <c r="S313" s="195">
        <v>482740</v>
      </c>
      <c r="T313" s="195">
        <v>504128</v>
      </c>
      <c r="U313" s="195">
        <v>525263</v>
      </c>
      <c r="V313" s="195">
        <v>548862.5</v>
      </c>
      <c r="W313" s="195">
        <v>578529</v>
      </c>
      <c r="X313" s="195">
        <v>616597.5</v>
      </c>
      <c r="Y313" s="195">
        <v>661001.5</v>
      </c>
      <c r="Z313" s="195">
        <v>707693</v>
      </c>
      <c r="AA313" s="195">
        <v>755225.5</v>
      </c>
      <c r="AB313" s="195">
        <v>802316</v>
      </c>
      <c r="AC313" s="195">
        <v>848793.5</v>
      </c>
      <c r="AD313" s="195">
        <v>896184</v>
      </c>
    </row>
    <row r="314" spans="1:30" x14ac:dyDescent="0.2">
      <c r="A314" s="77" t="s">
        <v>73</v>
      </c>
      <c r="B314" s="79" t="s">
        <v>175</v>
      </c>
      <c r="C314" s="105">
        <v>90</v>
      </c>
      <c r="D314" s="105">
        <v>94</v>
      </c>
      <c r="E314" s="106">
        <v>107303</v>
      </c>
      <c r="F314" s="106">
        <v>123273</v>
      </c>
      <c r="G314" s="106">
        <v>136688</v>
      </c>
      <c r="H314" s="106">
        <v>148178</v>
      </c>
      <c r="I314" s="106">
        <v>156399</v>
      </c>
      <c r="J314" s="106">
        <v>161001</v>
      </c>
      <c r="K314" s="106">
        <v>176288</v>
      </c>
      <c r="L314" s="195">
        <v>68926.5</v>
      </c>
      <c r="M314" s="195">
        <v>72217.5</v>
      </c>
      <c r="N314" s="195">
        <v>76631.5</v>
      </c>
      <c r="O314" s="195">
        <v>81460.5</v>
      </c>
      <c r="P314" s="195">
        <v>87093.5</v>
      </c>
      <c r="Q314" s="195">
        <v>93600.5</v>
      </c>
      <c r="R314" s="195">
        <v>100742.5</v>
      </c>
      <c r="S314" s="195">
        <v>108449</v>
      </c>
      <c r="T314" s="195">
        <v>116388</v>
      </c>
      <c r="U314" s="195">
        <v>124394.5</v>
      </c>
      <c r="V314" s="195">
        <v>132539</v>
      </c>
      <c r="W314" s="195">
        <v>140678</v>
      </c>
      <c r="X314" s="195">
        <v>148863</v>
      </c>
      <c r="Y314" s="195">
        <v>157287.5</v>
      </c>
      <c r="Z314" s="195">
        <v>165824</v>
      </c>
      <c r="AA314" s="195">
        <v>175520.5</v>
      </c>
      <c r="AB314" s="195">
        <v>187656.5</v>
      </c>
      <c r="AC314" s="195">
        <v>203034.5</v>
      </c>
      <c r="AD314" s="195">
        <v>220731.5</v>
      </c>
    </row>
    <row r="315" spans="1:30" x14ac:dyDescent="0.2">
      <c r="A315" s="77" t="s">
        <v>73</v>
      </c>
      <c r="B315" s="79" t="s">
        <v>175</v>
      </c>
      <c r="C315" s="105">
        <v>95</v>
      </c>
      <c r="D315" s="105">
        <v>99</v>
      </c>
      <c r="E315" s="106">
        <v>23657</v>
      </c>
      <c r="F315" s="106">
        <v>26995</v>
      </c>
      <c r="G315" s="106">
        <v>31896</v>
      </c>
      <c r="H315" s="106">
        <v>36329</v>
      </c>
      <c r="I315" s="106">
        <v>38661</v>
      </c>
      <c r="J315" s="106">
        <v>37722</v>
      </c>
      <c r="K315" s="106">
        <v>43581</v>
      </c>
      <c r="L315" s="195">
        <v>7774.5</v>
      </c>
      <c r="M315" s="195">
        <v>8207.5</v>
      </c>
      <c r="N315" s="195">
        <v>8736</v>
      </c>
      <c r="O315" s="195">
        <v>9289</v>
      </c>
      <c r="P315" s="195">
        <v>9899.5</v>
      </c>
      <c r="Q315" s="195">
        <v>10595</v>
      </c>
      <c r="R315" s="195">
        <v>11382</v>
      </c>
      <c r="S315" s="195">
        <v>12249.5</v>
      </c>
      <c r="T315" s="195">
        <v>13208</v>
      </c>
      <c r="U315" s="195">
        <v>14334.5</v>
      </c>
      <c r="V315" s="195">
        <v>15642.5</v>
      </c>
      <c r="W315" s="195">
        <v>17082</v>
      </c>
      <c r="X315" s="195">
        <v>18639.5</v>
      </c>
      <c r="Y315" s="195">
        <v>20259</v>
      </c>
      <c r="Z315" s="195">
        <v>21931</v>
      </c>
      <c r="AA315" s="195">
        <v>23677</v>
      </c>
      <c r="AB315" s="195">
        <v>25466.5</v>
      </c>
      <c r="AC315" s="195">
        <v>27315.5</v>
      </c>
      <c r="AD315" s="195">
        <v>29262</v>
      </c>
    </row>
    <row r="316" spans="1:30" x14ac:dyDescent="0.2">
      <c r="A316" s="77" t="s">
        <v>73</v>
      </c>
      <c r="B316" s="79" t="s">
        <v>175</v>
      </c>
      <c r="C316" s="105">
        <v>100</v>
      </c>
      <c r="D316" s="105">
        <v>104</v>
      </c>
      <c r="E316" s="106">
        <v>3266</v>
      </c>
      <c r="F316" s="106">
        <v>3663</v>
      </c>
      <c r="G316" s="106">
        <v>4098</v>
      </c>
      <c r="H316" s="106">
        <v>4576</v>
      </c>
      <c r="I316" s="106">
        <v>5100</v>
      </c>
      <c r="J316" s="106">
        <v>5675</v>
      </c>
      <c r="K316" s="106">
        <v>6302</v>
      </c>
      <c r="L316" s="195">
        <v>375</v>
      </c>
      <c r="M316" s="195">
        <v>396</v>
      </c>
      <c r="N316" s="195">
        <v>429</v>
      </c>
      <c r="O316" s="195">
        <v>464</v>
      </c>
      <c r="P316" s="195">
        <v>500</v>
      </c>
      <c r="Q316" s="195">
        <v>539.5</v>
      </c>
      <c r="R316" s="195">
        <v>584</v>
      </c>
      <c r="S316" s="195">
        <v>630</v>
      </c>
      <c r="T316" s="195">
        <v>678</v>
      </c>
      <c r="U316" s="195">
        <v>733</v>
      </c>
      <c r="V316" s="195">
        <v>797</v>
      </c>
      <c r="W316" s="195">
        <v>868</v>
      </c>
      <c r="X316" s="195">
        <v>946</v>
      </c>
      <c r="Y316" s="195">
        <v>1033.5</v>
      </c>
      <c r="Z316" s="195">
        <v>1138</v>
      </c>
      <c r="AA316" s="195">
        <v>1261</v>
      </c>
      <c r="AB316" s="195">
        <v>1398</v>
      </c>
      <c r="AC316" s="195">
        <v>1547</v>
      </c>
      <c r="AD316" s="195">
        <v>1704.5</v>
      </c>
    </row>
    <row r="317" spans="1:30" x14ac:dyDescent="0.2">
      <c r="A317" s="77" t="s">
        <v>73</v>
      </c>
      <c r="B317" s="79" t="s">
        <v>176</v>
      </c>
      <c r="C317" s="105">
        <v>0</v>
      </c>
      <c r="D317" s="105">
        <v>4</v>
      </c>
      <c r="E317" s="106">
        <v>7147350</v>
      </c>
      <c r="F317" s="106">
        <v>7180528</v>
      </c>
      <c r="G317" s="106">
        <v>7181616</v>
      </c>
      <c r="H317" s="106">
        <v>7157427</v>
      </c>
      <c r="I317" s="106">
        <v>7117753</v>
      </c>
      <c r="J317" s="106">
        <v>7070447</v>
      </c>
      <c r="K317" s="106">
        <v>7027050</v>
      </c>
      <c r="L317" s="195">
        <v>6885774</v>
      </c>
      <c r="M317" s="195">
        <v>6766804</v>
      </c>
      <c r="N317" s="195">
        <v>6654055</v>
      </c>
      <c r="O317" s="195">
        <v>6575807.5</v>
      </c>
      <c r="P317" s="195">
        <v>6521970</v>
      </c>
      <c r="Q317" s="195">
        <v>6473986.5</v>
      </c>
      <c r="R317" s="195">
        <v>6427130</v>
      </c>
      <c r="S317" s="195">
        <v>6379294</v>
      </c>
      <c r="T317" s="195">
        <v>6333085</v>
      </c>
      <c r="U317" s="195">
        <v>6284787</v>
      </c>
      <c r="V317" s="195">
        <v>6234173.5</v>
      </c>
      <c r="W317" s="195">
        <v>6186495.5</v>
      </c>
      <c r="X317" s="195">
        <v>6141153</v>
      </c>
      <c r="Y317" s="195">
        <v>6094390</v>
      </c>
      <c r="Z317" s="195">
        <v>6046666</v>
      </c>
      <c r="AA317" s="195">
        <v>6001504.5</v>
      </c>
      <c r="AB317" s="195">
        <v>5953951</v>
      </c>
      <c r="AC317" s="195">
        <v>5904653</v>
      </c>
      <c r="AD317" s="195">
        <v>5855768</v>
      </c>
    </row>
    <row r="318" spans="1:30" x14ac:dyDescent="0.2">
      <c r="A318" s="77" t="s">
        <v>73</v>
      </c>
      <c r="B318" s="79" t="s">
        <v>176</v>
      </c>
      <c r="C318" s="105">
        <v>5</v>
      </c>
      <c r="D318" s="105">
        <v>9</v>
      </c>
      <c r="E318" s="106">
        <v>7325957</v>
      </c>
      <c r="F318" s="106">
        <v>7235264</v>
      </c>
      <c r="G318" s="106">
        <v>7177952</v>
      </c>
      <c r="H318" s="106">
        <v>7152820</v>
      </c>
      <c r="I318" s="106">
        <v>7146432</v>
      </c>
      <c r="J318" s="106">
        <v>7136977</v>
      </c>
      <c r="K318" s="106">
        <v>7126488</v>
      </c>
      <c r="L318" s="195">
        <v>7170449</v>
      </c>
      <c r="M318" s="195">
        <v>7165577.5</v>
      </c>
      <c r="N318" s="195">
        <v>7140775.5</v>
      </c>
      <c r="O318" s="195">
        <v>7057362</v>
      </c>
      <c r="P318" s="195">
        <v>6966380.5</v>
      </c>
      <c r="Q318" s="195">
        <v>6876870.5</v>
      </c>
      <c r="R318" s="195">
        <v>6758537</v>
      </c>
      <c r="S318" s="195">
        <v>6646197</v>
      </c>
      <c r="T318" s="195">
        <v>6568290</v>
      </c>
      <c r="U318" s="195">
        <v>6514720.5</v>
      </c>
      <c r="V318" s="195">
        <v>6466962.5</v>
      </c>
      <c r="W318" s="195">
        <v>6420306.5</v>
      </c>
      <c r="X318" s="195">
        <v>6372655</v>
      </c>
      <c r="Y318" s="195">
        <v>6326627.5</v>
      </c>
      <c r="Z318" s="195">
        <v>6278522.5</v>
      </c>
      <c r="AA318" s="195">
        <v>6228110.5</v>
      </c>
      <c r="AB318" s="195">
        <v>6180627.5</v>
      </c>
      <c r="AC318" s="195">
        <v>6135470</v>
      </c>
      <c r="AD318" s="195">
        <v>6088886</v>
      </c>
    </row>
    <row r="319" spans="1:30" x14ac:dyDescent="0.2">
      <c r="A319" s="77" t="s">
        <v>73</v>
      </c>
      <c r="B319" s="79" t="s">
        <v>176</v>
      </c>
      <c r="C319" s="105">
        <v>10</v>
      </c>
      <c r="D319" s="105">
        <v>14</v>
      </c>
      <c r="E319" s="106">
        <v>7972350</v>
      </c>
      <c r="F319" s="106">
        <v>7835361</v>
      </c>
      <c r="G319" s="106">
        <v>7694583</v>
      </c>
      <c r="H319" s="106">
        <v>7553926</v>
      </c>
      <c r="I319" s="106">
        <v>7424459</v>
      </c>
      <c r="J319" s="106">
        <v>7319056</v>
      </c>
      <c r="K319" s="106">
        <v>7244662</v>
      </c>
      <c r="L319" s="195">
        <v>7332483.5</v>
      </c>
      <c r="M319" s="195">
        <v>7280500.5</v>
      </c>
      <c r="N319" s="195">
        <v>7246684.5</v>
      </c>
      <c r="O319" s="195">
        <v>7232905.5</v>
      </c>
      <c r="P319" s="195">
        <v>7200616</v>
      </c>
      <c r="Q319" s="195">
        <v>7164015.5</v>
      </c>
      <c r="R319" s="195">
        <v>7159253.5</v>
      </c>
      <c r="S319" s="195">
        <v>7134667</v>
      </c>
      <c r="T319" s="195">
        <v>7051503</v>
      </c>
      <c r="U319" s="195">
        <v>6960750.5</v>
      </c>
      <c r="V319" s="195">
        <v>6871446.5</v>
      </c>
      <c r="W319" s="195">
        <v>6753332</v>
      </c>
      <c r="X319" s="195">
        <v>6641197</v>
      </c>
      <c r="Y319" s="195">
        <v>6563466.5</v>
      </c>
      <c r="Z319" s="195">
        <v>6510058.5</v>
      </c>
      <c r="AA319" s="195">
        <v>6462459.5</v>
      </c>
      <c r="AB319" s="195">
        <v>6415959</v>
      </c>
      <c r="AC319" s="195">
        <v>6368457.5</v>
      </c>
      <c r="AD319" s="195">
        <v>6322573</v>
      </c>
    </row>
    <row r="320" spans="1:30" x14ac:dyDescent="0.2">
      <c r="A320" s="77" t="s">
        <v>73</v>
      </c>
      <c r="B320" s="79" t="s">
        <v>176</v>
      </c>
      <c r="C320" s="105">
        <v>15</v>
      </c>
      <c r="D320" s="105">
        <v>19</v>
      </c>
      <c r="E320" s="106">
        <v>8477857</v>
      </c>
      <c r="F320" s="106">
        <v>8420427</v>
      </c>
      <c r="G320" s="106">
        <v>8334180</v>
      </c>
      <c r="H320" s="106">
        <v>8223534</v>
      </c>
      <c r="I320" s="106">
        <v>8097851</v>
      </c>
      <c r="J320" s="106">
        <v>7964694</v>
      </c>
      <c r="K320" s="106">
        <v>7827868</v>
      </c>
      <c r="L320" s="195">
        <v>7712959.5</v>
      </c>
      <c r="M320" s="195">
        <v>7624131.5</v>
      </c>
      <c r="N320" s="195">
        <v>7541875</v>
      </c>
      <c r="O320" s="195">
        <v>7457257.5</v>
      </c>
      <c r="P320" s="195">
        <v>7384355.5</v>
      </c>
      <c r="Q320" s="195">
        <v>7324588.5</v>
      </c>
      <c r="R320" s="195">
        <v>7272935</v>
      </c>
      <c r="S320" s="195">
        <v>7239349.5</v>
      </c>
      <c r="T320" s="195">
        <v>7225728</v>
      </c>
      <c r="U320" s="195">
        <v>7193558</v>
      </c>
      <c r="V320" s="195">
        <v>7157044.5</v>
      </c>
      <c r="W320" s="195">
        <v>7152341</v>
      </c>
      <c r="X320" s="195">
        <v>7127865</v>
      </c>
      <c r="Y320" s="195">
        <v>7044901</v>
      </c>
      <c r="Z320" s="195">
        <v>6954375.5</v>
      </c>
      <c r="AA320" s="195">
        <v>6865308</v>
      </c>
      <c r="AB320" s="195">
        <v>6747465</v>
      </c>
      <c r="AC320" s="195">
        <v>6635593.5</v>
      </c>
      <c r="AD320" s="195">
        <v>6558083.5</v>
      </c>
    </row>
    <row r="321" spans="1:30" x14ac:dyDescent="0.2">
      <c r="A321" s="77" t="s">
        <v>73</v>
      </c>
      <c r="B321" s="79" t="s">
        <v>176</v>
      </c>
      <c r="C321" s="105">
        <v>20</v>
      </c>
      <c r="D321" s="105">
        <v>24</v>
      </c>
      <c r="E321" s="106">
        <v>8434429</v>
      </c>
      <c r="F321" s="106">
        <v>8436816</v>
      </c>
      <c r="G321" s="106">
        <v>8460037</v>
      </c>
      <c r="H321" s="106">
        <v>8487625</v>
      </c>
      <c r="I321" s="106">
        <v>8494800</v>
      </c>
      <c r="J321" s="106">
        <v>8466492</v>
      </c>
      <c r="K321" s="106">
        <v>8410568</v>
      </c>
      <c r="L321" s="195">
        <v>8288782.9999999991</v>
      </c>
      <c r="M321" s="195">
        <v>8159904</v>
      </c>
      <c r="N321" s="195">
        <v>8024797.5</v>
      </c>
      <c r="O321" s="195">
        <v>7909871</v>
      </c>
      <c r="P321" s="195">
        <v>7802767.5</v>
      </c>
      <c r="Q321" s="195">
        <v>7700251</v>
      </c>
      <c r="R321" s="195">
        <v>7612228.5</v>
      </c>
      <c r="S321" s="195">
        <v>7530383</v>
      </c>
      <c r="T321" s="195">
        <v>7446089</v>
      </c>
      <c r="U321" s="195">
        <v>7373377.5</v>
      </c>
      <c r="V321" s="195">
        <v>7313684</v>
      </c>
      <c r="W321" s="195">
        <v>7262060.5</v>
      </c>
      <c r="X321" s="195">
        <v>7228526</v>
      </c>
      <c r="Y321" s="195">
        <v>7215013</v>
      </c>
      <c r="Z321" s="195">
        <v>7183061</v>
      </c>
      <c r="AA321" s="195">
        <v>7146832</v>
      </c>
      <c r="AB321" s="195">
        <v>7142390.5</v>
      </c>
      <c r="AC321" s="195">
        <v>7118199</v>
      </c>
      <c r="AD321" s="195">
        <v>7035594.5</v>
      </c>
    </row>
    <row r="322" spans="1:30" x14ac:dyDescent="0.2">
      <c r="A322" s="77" t="s">
        <v>73</v>
      </c>
      <c r="B322" s="79" t="s">
        <v>176</v>
      </c>
      <c r="C322" s="105">
        <v>25</v>
      </c>
      <c r="D322" s="105">
        <v>29</v>
      </c>
      <c r="E322" s="106">
        <v>8602303</v>
      </c>
      <c r="F322" s="106">
        <v>8545437</v>
      </c>
      <c r="G322" s="106">
        <v>8496918</v>
      </c>
      <c r="H322" s="106">
        <v>8458754</v>
      </c>
      <c r="I322" s="106">
        <v>8432526</v>
      </c>
      <c r="J322" s="106">
        <v>8418590</v>
      </c>
      <c r="K322" s="106">
        <v>8422470</v>
      </c>
      <c r="L322" s="195">
        <v>8454540</v>
      </c>
      <c r="M322" s="195">
        <v>8465096</v>
      </c>
      <c r="N322" s="195">
        <v>8458589</v>
      </c>
      <c r="O322" s="195">
        <v>8422434</v>
      </c>
      <c r="P322" s="195">
        <v>8359544.5</v>
      </c>
      <c r="Q322" s="195">
        <v>8269078.5</v>
      </c>
      <c r="R322" s="195">
        <v>8141451</v>
      </c>
      <c r="S322" s="195">
        <v>8007053</v>
      </c>
      <c r="T322" s="195">
        <v>7892687.5</v>
      </c>
      <c r="U322" s="195">
        <v>7786002.5</v>
      </c>
      <c r="V322" s="195">
        <v>7683779</v>
      </c>
      <c r="W322" s="195">
        <v>7595950</v>
      </c>
      <c r="X322" s="195">
        <v>7514310</v>
      </c>
      <c r="Y322" s="195">
        <v>7430324</v>
      </c>
      <c r="Z322" s="195">
        <v>7358005</v>
      </c>
      <c r="AA322" s="195">
        <v>7298760.5</v>
      </c>
      <c r="AB322" s="195">
        <v>7247596.5</v>
      </c>
      <c r="AC322" s="195">
        <v>7214476</v>
      </c>
      <c r="AD322" s="195">
        <v>7201329</v>
      </c>
    </row>
    <row r="323" spans="1:30" x14ac:dyDescent="0.2">
      <c r="A323" s="77" t="s">
        <v>73</v>
      </c>
      <c r="B323" s="79" t="s">
        <v>176</v>
      </c>
      <c r="C323" s="105">
        <v>30</v>
      </c>
      <c r="D323" s="105">
        <v>34</v>
      </c>
      <c r="E323" s="106">
        <v>8779040</v>
      </c>
      <c r="F323" s="106">
        <v>8801846</v>
      </c>
      <c r="G323" s="106">
        <v>8774226</v>
      </c>
      <c r="H323" s="106">
        <v>8711461</v>
      </c>
      <c r="I323" s="106">
        <v>8639595</v>
      </c>
      <c r="J323" s="106">
        <v>8576223</v>
      </c>
      <c r="K323" s="106">
        <v>8521433</v>
      </c>
      <c r="L323" s="195">
        <v>8562379</v>
      </c>
      <c r="M323" s="195">
        <v>8495865.5</v>
      </c>
      <c r="N323" s="195">
        <v>8450190.5</v>
      </c>
      <c r="O323" s="195">
        <v>8425619.5</v>
      </c>
      <c r="P323" s="195">
        <v>8419064</v>
      </c>
      <c r="Q323" s="195">
        <v>8426348.5</v>
      </c>
      <c r="R323" s="195">
        <v>8438198.5</v>
      </c>
      <c r="S323" s="195">
        <v>8432194</v>
      </c>
      <c r="T323" s="195">
        <v>8396567</v>
      </c>
      <c r="U323" s="195">
        <v>8334199.5000000009</v>
      </c>
      <c r="V323" s="195">
        <v>8244254.0000000009</v>
      </c>
      <c r="W323" s="195">
        <v>8117211.5</v>
      </c>
      <c r="X323" s="195">
        <v>7983438</v>
      </c>
      <c r="Y323" s="195">
        <v>7869706</v>
      </c>
      <c r="Z323" s="195">
        <v>7763717.5</v>
      </c>
      <c r="AA323" s="195">
        <v>7662244.5</v>
      </c>
      <c r="AB323" s="195">
        <v>7575137</v>
      </c>
      <c r="AC323" s="195">
        <v>7494184</v>
      </c>
      <c r="AD323" s="195">
        <v>7410879</v>
      </c>
    </row>
    <row r="324" spans="1:30" x14ac:dyDescent="0.2">
      <c r="A324" s="77" t="s">
        <v>73</v>
      </c>
      <c r="B324" s="79" t="s">
        <v>176</v>
      </c>
      <c r="C324" s="105">
        <v>35</v>
      </c>
      <c r="D324" s="105">
        <v>39</v>
      </c>
      <c r="E324" s="106">
        <v>8016361</v>
      </c>
      <c r="F324" s="106">
        <v>8190964</v>
      </c>
      <c r="G324" s="106">
        <v>8369868</v>
      </c>
      <c r="H324" s="106">
        <v>8535132</v>
      </c>
      <c r="I324" s="106">
        <v>8661714</v>
      </c>
      <c r="J324" s="106">
        <v>8735133</v>
      </c>
      <c r="K324" s="106">
        <v>8760423</v>
      </c>
      <c r="L324" s="195">
        <v>8776387.5</v>
      </c>
      <c r="M324" s="195">
        <v>8753351.5</v>
      </c>
      <c r="N324" s="195">
        <v>8711497</v>
      </c>
      <c r="O324" s="195">
        <v>8656066.5</v>
      </c>
      <c r="P324" s="195">
        <v>8593476</v>
      </c>
      <c r="Q324" s="195">
        <v>8523560</v>
      </c>
      <c r="R324" s="195">
        <v>8459449.5</v>
      </c>
      <c r="S324" s="195">
        <v>8414622</v>
      </c>
      <c r="T324" s="195">
        <v>8390752.5</v>
      </c>
      <c r="U324" s="195">
        <v>8384749</v>
      </c>
      <c r="V324" s="195">
        <v>8392454.5</v>
      </c>
      <c r="W324" s="195">
        <v>8404670</v>
      </c>
      <c r="X324" s="195">
        <v>8399117</v>
      </c>
      <c r="Y324" s="195">
        <v>8364108.5</v>
      </c>
      <c r="Z324" s="195">
        <v>8302531.4999999991</v>
      </c>
      <c r="AA324" s="195">
        <v>8213534.5</v>
      </c>
      <c r="AB324" s="195">
        <v>8087589.5</v>
      </c>
      <c r="AC324" s="195">
        <v>7954919</v>
      </c>
      <c r="AD324" s="195">
        <v>7842197</v>
      </c>
    </row>
    <row r="325" spans="1:30" x14ac:dyDescent="0.2">
      <c r="A325" s="77" t="s">
        <v>73</v>
      </c>
      <c r="B325" s="79" t="s">
        <v>176</v>
      </c>
      <c r="C325" s="105">
        <v>40</v>
      </c>
      <c r="D325" s="105">
        <v>44</v>
      </c>
      <c r="E325" s="106">
        <v>7161717</v>
      </c>
      <c r="F325" s="106">
        <v>7282326</v>
      </c>
      <c r="G325" s="106">
        <v>7432145</v>
      </c>
      <c r="H325" s="106">
        <v>7602692</v>
      </c>
      <c r="I325" s="106">
        <v>7780880</v>
      </c>
      <c r="J325" s="106">
        <v>7956785</v>
      </c>
      <c r="K325" s="106">
        <v>8132066</v>
      </c>
      <c r="L325" s="195">
        <v>8339004.0000000009</v>
      </c>
      <c r="M325" s="195">
        <v>8478260</v>
      </c>
      <c r="N325" s="195">
        <v>8591750.5</v>
      </c>
      <c r="O325" s="195">
        <v>8670456.5</v>
      </c>
      <c r="P325" s="195">
        <v>8711057</v>
      </c>
      <c r="Q325" s="195">
        <v>8719053.5</v>
      </c>
      <c r="R325" s="195">
        <v>8699650</v>
      </c>
      <c r="S325" s="195">
        <v>8658983</v>
      </c>
      <c r="T325" s="195">
        <v>8604770</v>
      </c>
      <c r="U325" s="195">
        <v>8543374</v>
      </c>
      <c r="V325" s="195">
        <v>8474637</v>
      </c>
      <c r="W325" s="195">
        <v>8411644</v>
      </c>
      <c r="X325" s="195">
        <v>8367835.4999999991</v>
      </c>
      <c r="Y325" s="195">
        <v>8344904.5000000009</v>
      </c>
      <c r="Z325" s="195">
        <v>8339781.9999999991</v>
      </c>
      <c r="AA325" s="195">
        <v>8348321</v>
      </c>
      <c r="AB325" s="195">
        <v>8361348</v>
      </c>
      <c r="AC325" s="195">
        <v>8356674.9999999991</v>
      </c>
      <c r="AD325" s="195">
        <v>8322666.9999999991</v>
      </c>
    </row>
    <row r="326" spans="1:30" x14ac:dyDescent="0.2">
      <c r="A326" s="77" t="s">
        <v>73</v>
      </c>
      <c r="B326" s="79" t="s">
        <v>176</v>
      </c>
      <c r="C326" s="105">
        <v>45</v>
      </c>
      <c r="D326" s="105">
        <v>49</v>
      </c>
      <c r="E326" s="106">
        <v>6772503</v>
      </c>
      <c r="F326" s="106">
        <v>6820410</v>
      </c>
      <c r="G326" s="106">
        <v>6864030</v>
      </c>
      <c r="H326" s="106">
        <v>6913104</v>
      </c>
      <c r="I326" s="106">
        <v>6981933</v>
      </c>
      <c r="J326" s="106">
        <v>7079054</v>
      </c>
      <c r="K326" s="106">
        <v>7200678</v>
      </c>
      <c r="L326" s="195">
        <v>7421165</v>
      </c>
      <c r="M326" s="195">
        <v>7571613.5</v>
      </c>
      <c r="N326" s="195">
        <v>7741877</v>
      </c>
      <c r="O326" s="195">
        <v>7921973.5</v>
      </c>
      <c r="P326" s="195">
        <v>8098489.5</v>
      </c>
      <c r="Q326" s="195">
        <v>8262767</v>
      </c>
      <c r="R326" s="195">
        <v>8405872</v>
      </c>
      <c r="S326" s="195">
        <v>8519649</v>
      </c>
      <c r="T326" s="195">
        <v>8598910</v>
      </c>
      <c r="U326" s="195">
        <v>8640340.5</v>
      </c>
      <c r="V326" s="195">
        <v>8649404.5</v>
      </c>
      <c r="W326" s="195">
        <v>8631275.5</v>
      </c>
      <c r="X326" s="195">
        <v>8592053.5</v>
      </c>
      <c r="Y326" s="195">
        <v>8539401.5</v>
      </c>
      <c r="Z326" s="195">
        <v>8479635.5</v>
      </c>
      <c r="AA326" s="195">
        <v>8412593.5</v>
      </c>
      <c r="AB326" s="195">
        <v>8351248</v>
      </c>
      <c r="AC326" s="195">
        <v>8308926.5</v>
      </c>
      <c r="AD326" s="195">
        <v>8287308.4999999991</v>
      </c>
    </row>
    <row r="327" spans="1:30" x14ac:dyDescent="0.2">
      <c r="A327" s="77" t="s">
        <v>73</v>
      </c>
      <c r="B327" s="79" t="s">
        <v>176</v>
      </c>
      <c r="C327" s="105">
        <v>50</v>
      </c>
      <c r="D327" s="105">
        <v>54</v>
      </c>
      <c r="E327" s="106">
        <v>6250650</v>
      </c>
      <c r="F327" s="106">
        <v>6363004</v>
      </c>
      <c r="G327" s="106">
        <v>6454964</v>
      </c>
      <c r="H327" s="106">
        <v>6529628</v>
      </c>
      <c r="I327" s="106">
        <v>6593438</v>
      </c>
      <c r="J327" s="106">
        <v>6651999</v>
      </c>
      <c r="K327" s="106">
        <v>6702387</v>
      </c>
      <c r="L327" s="195">
        <v>6716401</v>
      </c>
      <c r="M327" s="195">
        <v>6814563</v>
      </c>
      <c r="N327" s="195">
        <v>6929365</v>
      </c>
      <c r="O327" s="195">
        <v>7048463</v>
      </c>
      <c r="P327" s="195">
        <v>7179459</v>
      </c>
      <c r="Q327" s="195">
        <v>7323746.5</v>
      </c>
      <c r="R327" s="195">
        <v>7479226</v>
      </c>
      <c r="S327" s="195">
        <v>7649137.5</v>
      </c>
      <c r="T327" s="195">
        <v>7828753</v>
      </c>
      <c r="U327" s="195">
        <v>8004826</v>
      </c>
      <c r="V327" s="195">
        <v>8168810.5</v>
      </c>
      <c r="W327" s="195">
        <v>8311882</v>
      </c>
      <c r="X327" s="195">
        <v>8425981</v>
      </c>
      <c r="Y327" s="195">
        <v>8505974</v>
      </c>
      <c r="Z327" s="195">
        <v>8548579.5</v>
      </c>
      <c r="AA327" s="195">
        <v>8559195</v>
      </c>
      <c r="AB327" s="195">
        <v>8542901.5</v>
      </c>
      <c r="AC327" s="195">
        <v>8505702</v>
      </c>
      <c r="AD327" s="195">
        <v>8455166</v>
      </c>
    </row>
    <row r="328" spans="1:30" x14ac:dyDescent="0.2">
      <c r="A328" s="77" t="s">
        <v>73</v>
      </c>
      <c r="B328" s="79" t="s">
        <v>176</v>
      </c>
      <c r="C328" s="105">
        <v>55</v>
      </c>
      <c r="D328" s="105">
        <v>59</v>
      </c>
      <c r="E328" s="106">
        <v>5249358</v>
      </c>
      <c r="F328" s="106">
        <v>5416916</v>
      </c>
      <c r="G328" s="106">
        <v>5598007</v>
      </c>
      <c r="H328" s="106">
        <v>5781000</v>
      </c>
      <c r="I328" s="106">
        <v>5948447</v>
      </c>
      <c r="J328" s="106">
        <v>6089814</v>
      </c>
      <c r="K328" s="106">
        <v>6201004</v>
      </c>
      <c r="L328" s="195">
        <v>6282244.5</v>
      </c>
      <c r="M328" s="195">
        <v>6331430.5</v>
      </c>
      <c r="N328" s="195">
        <v>6379000.5</v>
      </c>
      <c r="O328" s="195">
        <v>6433533</v>
      </c>
      <c r="P328" s="195">
        <v>6501637</v>
      </c>
      <c r="Q328" s="195">
        <v>6586067</v>
      </c>
      <c r="R328" s="195">
        <v>6690923.5</v>
      </c>
      <c r="S328" s="195">
        <v>6805998</v>
      </c>
      <c r="T328" s="195">
        <v>6925293.5</v>
      </c>
      <c r="U328" s="195">
        <v>7056302.5</v>
      </c>
      <c r="V328" s="195">
        <v>7200418.5</v>
      </c>
      <c r="W328" s="195">
        <v>7355601.5</v>
      </c>
      <c r="X328" s="195">
        <v>7525026</v>
      </c>
      <c r="Y328" s="195">
        <v>7704038.5</v>
      </c>
      <c r="Z328" s="195">
        <v>7879635.5</v>
      </c>
      <c r="AA328" s="195">
        <v>8043398.5</v>
      </c>
      <c r="AB328" s="195">
        <v>8186607.5</v>
      </c>
      <c r="AC328" s="195">
        <v>8301289.0000000009</v>
      </c>
      <c r="AD328" s="195">
        <v>8382365</v>
      </c>
    </row>
    <row r="329" spans="1:30" x14ac:dyDescent="0.2">
      <c r="A329" s="77" t="s">
        <v>73</v>
      </c>
      <c r="B329" s="79" t="s">
        <v>176</v>
      </c>
      <c r="C329" s="105">
        <v>60</v>
      </c>
      <c r="D329" s="105">
        <v>64</v>
      </c>
      <c r="E329" s="106">
        <v>4289234</v>
      </c>
      <c r="F329" s="106">
        <v>4437701</v>
      </c>
      <c r="G329" s="106">
        <v>4582055</v>
      </c>
      <c r="H329" s="106">
        <v>4726946</v>
      </c>
      <c r="I329" s="106">
        <v>4880012</v>
      </c>
      <c r="J329" s="106">
        <v>5044879</v>
      </c>
      <c r="K329" s="106">
        <v>5208876</v>
      </c>
      <c r="L329" s="195">
        <v>5471441.5</v>
      </c>
      <c r="M329" s="195">
        <v>5625694</v>
      </c>
      <c r="N329" s="195">
        <v>5776478</v>
      </c>
      <c r="O329" s="195">
        <v>5906594.5</v>
      </c>
      <c r="P329" s="195">
        <v>6012292</v>
      </c>
      <c r="Q329" s="195">
        <v>6093714.5</v>
      </c>
      <c r="R329" s="195">
        <v>6153302</v>
      </c>
      <c r="S329" s="195">
        <v>6202938.5</v>
      </c>
      <c r="T329" s="195">
        <v>6259405.5</v>
      </c>
      <c r="U329" s="195">
        <v>6329088.5</v>
      </c>
      <c r="V329" s="195">
        <v>6414668.5</v>
      </c>
      <c r="W329" s="195">
        <v>6520132</v>
      </c>
      <c r="X329" s="195">
        <v>6635539</v>
      </c>
      <c r="Y329" s="195">
        <v>6755108.5</v>
      </c>
      <c r="Z329" s="195">
        <v>6886215</v>
      </c>
      <c r="AA329" s="195">
        <v>7030225</v>
      </c>
      <c r="AB329" s="195">
        <v>7185139.5</v>
      </c>
      <c r="AC329" s="195">
        <v>7354006</v>
      </c>
      <c r="AD329" s="195">
        <v>7532261.5</v>
      </c>
    </row>
    <row r="330" spans="1:30" x14ac:dyDescent="0.2">
      <c r="A330" s="77" t="s">
        <v>73</v>
      </c>
      <c r="B330" s="79" t="s">
        <v>176</v>
      </c>
      <c r="C330" s="105">
        <v>65</v>
      </c>
      <c r="D330" s="105">
        <v>69</v>
      </c>
      <c r="E330" s="106">
        <v>3247420</v>
      </c>
      <c r="F330" s="106">
        <v>3396321</v>
      </c>
      <c r="G330" s="106">
        <v>3553114</v>
      </c>
      <c r="H330" s="106">
        <v>3714294</v>
      </c>
      <c r="I330" s="106">
        <v>3875478</v>
      </c>
      <c r="J330" s="106">
        <v>4034221</v>
      </c>
      <c r="K330" s="106">
        <v>4177228</v>
      </c>
      <c r="L330" s="195">
        <v>4383537</v>
      </c>
      <c r="M330" s="195">
        <v>4534686.5</v>
      </c>
      <c r="N330" s="195">
        <v>4699868</v>
      </c>
      <c r="O330" s="195">
        <v>4867789.5</v>
      </c>
      <c r="P330" s="195">
        <v>5037233</v>
      </c>
      <c r="Q330" s="195">
        <v>5204620.5</v>
      </c>
      <c r="R330" s="195">
        <v>5365430</v>
      </c>
      <c r="S330" s="195">
        <v>5514085</v>
      </c>
      <c r="T330" s="195">
        <v>5643078</v>
      </c>
      <c r="U330" s="195">
        <v>5748791.5</v>
      </c>
      <c r="V330" s="195">
        <v>5831385</v>
      </c>
      <c r="W330" s="195">
        <v>5893178</v>
      </c>
      <c r="X330" s="195">
        <v>5945587</v>
      </c>
      <c r="Y330" s="195">
        <v>6004681</v>
      </c>
      <c r="Z330" s="195">
        <v>6076551.5</v>
      </c>
      <c r="AA330" s="195">
        <v>6163731.5</v>
      </c>
      <c r="AB330" s="195">
        <v>6270001.5</v>
      </c>
      <c r="AC330" s="195">
        <v>6385786</v>
      </c>
      <c r="AD330" s="195">
        <v>6505621.5</v>
      </c>
    </row>
    <row r="331" spans="1:30" x14ac:dyDescent="0.2">
      <c r="A331" s="77" t="s">
        <v>73</v>
      </c>
      <c r="B331" s="79" t="s">
        <v>176</v>
      </c>
      <c r="C331" s="105">
        <v>70</v>
      </c>
      <c r="D331" s="105">
        <v>74</v>
      </c>
      <c r="E331" s="106">
        <v>2330854</v>
      </c>
      <c r="F331" s="106">
        <v>2422127</v>
      </c>
      <c r="G331" s="106">
        <v>2536554</v>
      </c>
      <c r="H331" s="106">
        <v>2668707</v>
      </c>
      <c r="I331" s="106">
        <v>2810744</v>
      </c>
      <c r="J331" s="106">
        <v>2957955</v>
      </c>
      <c r="K331" s="106">
        <v>3095642</v>
      </c>
      <c r="L331" s="195">
        <v>3314890.5</v>
      </c>
      <c r="M331" s="195">
        <v>3467790</v>
      </c>
      <c r="N331" s="195">
        <v>3610289.5</v>
      </c>
      <c r="O331" s="195">
        <v>3742175.5</v>
      </c>
      <c r="P331" s="195">
        <v>3878573.5</v>
      </c>
      <c r="Q331" s="195">
        <v>4023336.5</v>
      </c>
      <c r="R331" s="195">
        <v>4176500.5</v>
      </c>
      <c r="S331" s="195">
        <v>4335157.5</v>
      </c>
      <c r="T331" s="195">
        <v>4496683.5</v>
      </c>
      <c r="U331" s="195">
        <v>4659915</v>
      </c>
      <c r="V331" s="195">
        <v>4821539</v>
      </c>
      <c r="W331" s="195">
        <v>4977307.5</v>
      </c>
      <c r="X331" s="195">
        <v>5121979.5</v>
      </c>
      <c r="Y331" s="195">
        <v>5248482.5</v>
      </c>
      <c r="Z331" s="195">
        <v>5353468</v>
      </c>
      <c r="AA331" s="195">
        <v>5437091</v>
      </c>
      <c r="AB331" s="195">
        <v>5501479</v>
      </c>
      <c r="AC331" s="195">
        <v>5557325</v>
      </c>
      <c r="AD331" s="195">
        <v>5619625</v>
      </c>
    </row>
    <row r="332" spans="1:30" x14ac:dyDescent="0.2">
      <c r="A332" s="77" t="s">
        <v>73</v>
      </c>
      <c r="B332" s="79" t="s">
        <v>176</v>
      </c>
      <c r="C332" s="105">
        <v>75</v>
      </c>
      <c r="D332" s="105">
        <v>79</v>
      </c>
      <c r="E332" s="106">
        <v>1765996</v>
      </c>
      <c r="F332" s="106">
        <v>1808926</v>
      </c>
      <c r="G332" s="106">
        <v>1843248</v>
      </c>
      <c r="H332" s="106">
        <v>1879951</v>
      </c>
      <c r="I332" s="106">
        <v>1933468</v>
      </c>
      <c r="J332" s="106">
        <v>2011193</v>
      </c>
      <c r="K332" s="106">
        <v>2094831.0000000002</v>
      </c>
      <c r="L332" s="195">
        <v>2188597</v>
      </c>
      <c r="M332" s="195">
        <v>2283019.5</v>
      </c>
      <c r="N332" s="195">
        <v>2412016.5</v>
      </c>
      <c r="O332" s="195">
        <v>2564500</v>
      </c>
      <c r="P332" s="195">
        <v>2720858.5</v>
      </c>
      <c r="Q332" s="195">
        <v>2872178</v>
      </c>
      <c r="R332" s="195">
        <v>3016234</v>
      </c>
      <c r="S332" s="195">
        <v>3146940.5</v>
      </c>
      <c r="T332" s="195">
        <v>3269453</v>
      </c>
      <c r="U332" s="195">
        <v>3396473.5</v>
      </c>
      <c r="V332" s="195">
        <v>3531266.5</v>
      </c>
      <c r="W332" s="195">
        <v>3673797</v>
      </c>
      <c r="X332" s="195">
        <v>3821554</v>
      </c>
      <c r="Y332" s="195">
        <v>3972251</v>
      </c>
      <c r="Z332" s="195">
        <v>4124881.9999999995</v>
      </c>
      <c r="AA332" s="195">
        <v>4276488.5</v>
      </c>
      <c r="AB332" s="195">
        <v>4423234</v>
      </c>
      <c r="AC332" s="195">
        <v>4560364.5</v>
      </c>
      <c r="AD332" s="195">
        <v>4681431.5</v>
      </c>
    </row>
    <row r="333" spans="1:30" x14ac:dyDescent="0.2">
      <c r="A333" s="77" t="s">
        <v>73</v>
      </c>
      <c r="B333" s="79" t="s">
        <v>176</v>
      </c>
      <c r="C333" s="105">
        <v>80</v>
      </c>
      <c r="D333" s="105">
        <v>84</v>
      </c>
      <c r="E333" s="106">
        <v>1087294</v>
      </c>
      <c r="F333" s="106">
        <v>1143493</v>
      </c>
      <c r="G333" s="106">
        <v>1209771</v>
      </c>
      <c r="H333" s="106">
        <v>1279352</v>
      </c>
      <c r="I333" s="106">
        <v>1342561</v>
      </c>
      <c r="J333" s="106">
        <v>1395700</v>
      </c>
      <c r="K333" s="106">
        <v>1433630</v>
      </c>
      <c r="L333" s="195">
        <v>1416094</v>
      </c>
      <c r="M333" s="195">
        <v>1459935</v>
      </c>
      <c r="N333" s="195">
        <v>1508385</v>
      </c>
      <c r="O333" s="195">
        <v>1558449.5</v>
      </c>
      <c r="P333" s="195">
        <v>1615397.5</v>
      </c>
      <c r="Q333" s="195">
        <v>1684825</v>
      </c>
      <c r="R333" s="195">
        <v>1769931</v>
      </c>
      <c r="S333" s="195">
        <v>1878362</v>
      </c>
      <c r="T333" s="195">
        <v>2005443</v>
      </c>
      <c r="U333" s="195">
        <v>2135151</v>
      </c>
      <c r="V333" s="195">
        <v>2260783.5</v>
      </c>
      <c r="W333" s="195">
        <v>2380863.5</v>
      </c>
      <c r="X333" s="195">
        <v>2491726.5</v>
      </c>
      <c r="Y333" s="195">
        <v>2597675.5</v>
      </c>
      <c r="Z333" s="195">
        <v>2708000</v>
      </c>
      <c r="AA333" s="195">
        <v>2825078.5</v>
      </c>
      <c r="AB333" s="195">
        <v>2948795.5</v>
      </c>
      <c r="AC333" s="195">
        <v>3077231.5</v>
      </c>
      <c r="AD333" s="195">
        <v>3208540.5</v>
      </c>
    </row>
    <row r="334" spans="1:30" x14ac:dyDescent="0.2">
      <c r="A334" s="77" t="s">
        <v>73</v>
      </c>
      <c r="B334" s="79" t="s">
        <v>176</v>
      </c>
      <c r="C334" s="105">
        <v>85</v>
      </c>
      <c r="D334" s="105">
        <v>89</v>
      </c>
      <c r="E334" s="106">
        <v>611083</v>
      </c>
      <c r="F334" s="106">
        <v>642228</v>
      </c>
      <c r="G334" s="106">
        <v>666505</v>
      </c>
      <c r="H334" s="106">
        <v>688008</v>
      </c>
      <c r="I334" s="106">
        <v>714933</v>
      </c>
      <c r="J334" s="106">
        <v>752233</v>
      </c>
      <c r="K334" s="106">
        <v>800625</v>
      </c>
      <c r="L334" s="195">
        <v>649459</v>
      </c>
      <c r="M334" s="195">
        <v>677986.5</v>
      </c>
      <c r="N334" s="195">
        <v>715366.5</v>
      </c>
      <c r="O334" s="195">
        <v>752877</v>
      </c>
      <c r="P334" s="195">
        <v>789636</v>
      </c>
      <c r="Q334" s="195">
        <v>825595.5</v>
      </c>
      <c r="R334" s="195">
        <v>860300</v>
      </c>
      <c r="S334" s="195">
        <v>894899</v>
      </c>
      <c r="T334" s="195">
        <v>931097</v>
      </c>
      <c r="U334" s="195">
        <v>972358</v>
      </c>
      <c r="V334" s="195">
        <v>1022333.5</v>
      </c>
      <c r="W334" s="195">
        <v>1082654.5</v>
      </c>
      <c r="X334" s="195">
        <v>1158365.5</v>
      </c>
      <c r="Y334" s="195">
        <v>1245846.5</v>
      </c>
      <c r="Z334" s="195">
        <v>1334339.5</v>
      </c>
      <c r="AA334" s="195">
        <v>1420106.5</v>
      </c>
      <c r="AB334" s="195">
        <v>1502758</v>
      </c>
      <c r="AC334" s="195">
        <v>1581325.5</v>
      </c>
      <c r="AD334" s="195">
        <v>1658635</v>
      </c>
    </row>
    <row r="335" spans="1:30" x14ac:dyDescent="0.2">
      <c r="A335" s="77" t="s">
        <v>73</v>
      </c>
      <c r="B335" s="79" t="s">
        <v>176</v>
      </c>
      <c r="C335" s="105">
        <v>90</v>
      </c>
      <c r="D335" s="105">
        <v>94</v>
      </c>
      <c r="E335" s="106">
        <v>228311</v>
      </c>
      <c r="F335" s="106">
        <v>259075</v>
      </c>
      <c r="G335" s="106">
        <v>285530</v>
      </c>
      <c r="H335" s="106">
        <v>310038</v>
      </c>
      <c r="I335" s="106">
        <v>331531</v>
      </c>
      <c r="J335" s="106">
        <v>349826</v>
      </c>
      <c r="K335" s="106">
        <v>375348</v>
      </c>
      <c r="L335" s="195">
        <v>184393</v>
      </c>
      <c r="M335" s="195">
        <v>193494.5</v>
      </c>
      <c r="N335" s="195">
        <v>204970</v>
      </c>
      <c r="O335" s="195">
        <v>217014.5</v>
      </c>
      <c r="P335" s="195">
        <v>230338.5</v>
      </c>
      <c r="Q335" s="195">
        <v>245230</v>
      </c>
      <c r="R335" s="195">
        <v>261539</v>
      </c>
      <c r="S335" s="195">
        <v>278944</v>
      </c>
      <c r="T335" s="195">
        <v>296577</v>
      </c>
      <c r="U335" s="195">
        <v>314207</v>
      </c>
      <c r="V335" s="195">
        <v>331904</v>
      </c>
      <c r="W335" s="195">
        <v>349410</v>
      </c>
      <c r="X335" s="195">
        <v>367241</v>
      </c>
      <c r="Y335" s="195">
        <v>386084.5</v>
      </c>
      <c r="Z335" s="195">
        <v>407609</v>
      </c>
      <c r="AA335" s="195">
        <v>433508</v>
      </c>
      <c r="AB335" s="195">
        <v>464365.5</v>
      </c>
      <c r="AC335" s="195">
        <v>502671.5</v>
      </c>
      <c r="AD335" s="195">
        <v>546406</v>
      </c>
    </row>
    <row r="336" spans="1:30" x14ac:dyDescent="0.2">
      <c r="A336" s="77" t="s">
        <v>73</v>
      </c>
      <c r="B336" s="79" t="s">
        <v>176</v>
      </c>
      <c r="C336" s="105">
        <v>95</v>
      </c>
      <c r="D336" s="105">
        <v>99</v>
      </c>
      <c r="E336" s="106">
        <v>56158</v>
      </c>
      <c r="F336" s="106">
        <v>64519.000000000007</v>
      </c>
      <c r="G336" s="106">
        <v>75944</v>
      </c>
      <c r="H336" s="106">
        <v>86709</v>
      </c>
      <c r="I336" s="106">
        <v>94171</v>
      </c>
      <c r="J336" s="106">
        <v>96880</v>
      </c>
      <c r="K336" s="106">
        <v>111146</v>
      </c>
      <c r="L336" s="195">
        <v>27565.5</v>
      </c>
      <c r="M336" s="195">
        <v>29591.5</v>
      </c>
      <c r="N336" s="195">
        <v>32216.500000000004</v>
      </c>
      <c r="O336" s="195">
        <v>34942</v>
      </c>
      <c r="P336" s="195">
        <v>37751</v>
      </c>
      <c r="Q336" s="195">
        <v>40662.5</v>
      </c>
      <c r="R336" s="195">
        <v>43678.5</v>
      </c>
      <c r="S336" s="195">
        <v>46839.5</v>
      </c>
      <c r="T336" s="195">
        <v>50234.5</v>
      </c>
      <c r="U336" s="195">
        <v>54057</v>
      </c>
      <c r="V336" s="195">
        <v>58373</v>
      </c>
      <c r="W336" s="195">
        <v>63115</v>
      </c>
      <c r="X336" s="195">
        <v>68183.5</v>
      </c>
      <c r="Y336" s="195">
        <v>73346</v>
      </c>
      <c r="Z336" s="195">
        <v>78597</v>
      </c>
      <c r="AA336" s="195">
        <v>83987.5</v>
      </c>
      <c r="AB336" s="195">
        <v>89442</v>
      </c>
      <c r="AC336" s="195">
        <v>95141</v>
      </c>
      <c r="AD336" s="195">
        <v>101244.5</v>
      </c>
    </row>
    <row r="337" spans="1:30" x14ac:dyDescent="0.2">
      <c r="A337" s="77" t="s">
        <v>73</v>
      </c>
      <c r="B337" s="79" t="s">
        <v>176</v>
      </c>
      <c r="C337" s="105">
        <v>100</v>
      </c>
      <c r="D337" s="105">
        <v>104</v>
      </c>
      <c r="E337" s="106">
        <v>8018.0000000000009</v>
      </c>
      <c r="F337" s="106">
        <v>9175</v>
      </c>
      <c r="G337" s="106">
        <v>10490</v>
      </c>
      <c r="H337" s="106">
        <v>11973</v>
      </c>
      <c r="I337" s="106">
        <v>13633</v>
      </c>
      <c r="J337" s="106">
        <v>15475</v>
      </c>
      <c r="K337" s="106">
        <v>17502</v>
      </c>
      <c r="L337" s="195">
        <v>1923.5</v>
      </c>
      <c r="M337" s="195">
        <v>2036</v>
      </c>
      <c r="N337" s="195">
        <v>2213.5</v>
      </c>
      <c r="O337" s="195">
        <v>2416.5</v>
      </c>
      <c r="P337" s="195">
        <v>2647.5</v>
      </c>
      <c r="Q337" s="195">
        <v>2913</v>
      </c>
      <c r="R337" s="195">
        <v>3215</v>
      </c>
      <c r="S337" s="195">
        <v>3546.5</v>
      </c>
      <c r="T337" s="195">
        <v>3897.5</v>
      </c>
      <c r="U337" s="195">
        <v>4268</v>
      </c>
      <c r="V337" s="195">
        <v>4662</v>
      </c>
      <c r="W337" s="195">
        <v>5081</v>
      </c>
      <c r="X337" s="195">
        <v>5527.5</v>
      </c>
      <c r="Y337" s="195">
        <v>6013.5</v>
      </c>
      <c r="Z337" s="195">
        <v>6569.5</v>
      </c>
      <c r="AA337" s="195">
        <v>7202</v>
      </c>
      <c r="AB337" s="195">
        <v>7899.5</v>
      </c>
      <c r="AC337" s="195">
        <v>8651.5</v>
      </c>
      <c r="AD337" s="195">
        <v>9426</v>
      </c>
    </row>
    <row r="338" spans="1:30" x14ac:dyDescent="0.2">
      <c r="A338" s="77" t="s">
        <v>28</v>
      </c>
      <c r="B338" s="79" t="s">
        <v>175</v>
      </c>
      <c r="C338" s="105">
        <v>0</v>
      </c>
      <c r="D338" s="105">
        <v>4</v>
      </c>
      <c r="E338" s="106">
        <v>632259</v>
      </c>
      <c r="F338" s="106">
        <v>628854</v>
      </c>
      <c r="G338" s="106">
        <v>621867</v>
      </c>
      <c r="H338" s="106">
        <v>612572</v>
      </c>
      <c r="I338" s="106">
        <v>602428</v>
      </c>
      <c r="J338" s="106">
        <v>591860</v>
      </c>
      <c r="K338" s="106">
        <v>577453</v>
      </c>
      <c r="L338" s="195">
        <v>584345.5</v>
      </c>
      <c r="M338" s="195">
        <v>581186.5</v>
      </c>
      <c r="N338" s="195">
        <v>576749.5</v>
      </c>
      <c r="O338" s="195">
        <v>571086</v>
      </c>
      <c r="P338" s="195">
        <v>564216.5</v>
      </c>
      <c r="Q338" s="195">
        <v>556266.5</v>
      </c>
      <c r="R338" s="195">
        <v>548010</v>
      </c>
      <c r="S338" s="195">
        <v>540394.5</v>
      </c>
      <c r="T338" s="195">
        <v>533246.5</v>
      </c>
      <c r="U338" s="195">
        <v>526347</v>
      </c>
      <c r="V338" s="195">
        <v>519977</v>
      </c>
      <c r="W338" s="195">
        <v>514260.5</v>
      </c>
      <c r="X338" s="195">
        <v>508746</v>
      </c>
      <c r="Y338" s="195">
        <v>503476</v>
      </c>
      <c r="Z338" s="195">
        <v>498893.5</v>
      </c>
      <c r="AA338" s="195">
        <v>494755.5</v>
      </c>
      <c r="AB338" s="195">
        <v>491102</v>
      </c>
      <c r="AC338" s="195">
        <v>487830</v>
      </c>
      <c r="AD338" s="195">
        <v>484818</v>
      </c>
    </row>
    <row r="339" spans="1:30" x14ac:dyDescent="0.2">
      <c r="A339" s="77" t="s">
        <v>28</v>
      </c>
      <c r="B339" s="79" t="s">
        <v>175</v>
      </c>
      <c r="C339" s="105">
        <v>5</v>
      </c>
      <c r="D339" s="105">
        <v>9</v>
      </c>
      <c r="E339" s="106">
        <v>627125</v>
      </c>
      <c r="F339" s="106">
        <v>631978</v>
      </c>
      <c r="G339" s="106">
        <v>637639</v>
      </c>
      <c r="H339" s="106">
        <v>642616</v>
      </c>
      <c r="I339" s="106">
        <v>645142</v>
      </c>
      <c r="J339" s="106">
        <v>643991</v>
      </c>
      <c r="K339" s="106">
        <v>641520</v>
      </c>
      <c r="L339" s="195">
        <v>618432</v>
      </c>
      <c r="M339" s="195">
        <v>609003.5</v>
      </c>
      <c r="N339" s="195">
        <v>598723</v>
      </c>
      <c r="O339" s="195">
        <v>589078</v>
      </c>
      <c r="P339" s="195">
        <v>581921.5</v>
      </c>
      <c r="Q339" s="195">
        <v>578188</v>
      </c>
      <c r="R339" s="195">
        <v>575732.5</v>
      </c>
      <c r="S339" s="195">
        <v>572267</v>
      </c>
      <c r="T339" s="195">
        <v>567723</v>
      </c>
      <c r="U339" s="195">
        <v>562061.5</v>
      </c>
      <c r="V339" s="195">
        <v>555347.5</v>
      </c>
      <c r="W339" s="195">
        <v>548285.5</v>
      </c>
      <c r="X339" s="195">
        <v>541699.5</v>
      </c>
      <c r="Y339" s="195">
        <v>535280.5</v>
      </c>
      <c r="Z339" s="195">
        <v>528751.5</v>
      </c>
      <c r="AA339" s="195">
        <v>522439.49999999994</v>
      </c>
      <c r="AB339" s="195">
        <v>516612.49999999994</v>
      </c>
      <c r="AC339" s="195">
        <v>510941.5</v>
      </c>
      <c r="AD339" s="195">
        <v>505504.5</v>
      </c>
    </row>
    <row r="340" spans="1:30" x14ac:dyDescent="0.2">
      <c r="A340" s="77" t="s">
        <v>28</v>
      </c>
      <c r="B340" s="79" t="s">
        <v>175</v>
      </c>
      <c r="C340" s="105">
        <v>10</v>
      </c>
      <c r="D340" s="105">
        <v>14</v>
      </c>
      <c r="E340" s="106">
        <v>622128</v>
      </c>
      <c r="F340" s="106">
        <v>620558</v>
      </c>
      <c r="G340" s="106">
        <v>622853</v>
      </c>
      <c r="H340" s="106">
        <v>627706</v>
      </c>
      <c r="I340" s="106">
        <v>632595</v>
      </c>
      <c r="J340" s="106">
        <v>635584</v>
      </c>
      <c r="K340" s="106">
        <v>640491</v>
      </c>
      <c r="L340" s="195">
        <v>626890</v>
      </c>
      <c r="M340" s="195">
        <v>627936.5</v>
      </c>
      <c r="N340" s="195">
        <v>627569.5</v>
      </c>
      <c r="O340" s="195">
        <v>625927</v>
      </c>
      <c r="P340" s="195">
        <v>621967.5</v>
      </c>
      <c r="Q340" s="195">
        <v>615030</v>
      </c>
      <c r="R340" s="195">
        <v>606045.5</v>
      </c>
      <c r="S340" s="195">
        <v>596340</v>
      </c>
      <c r="T340" s="195">
        <v>587359.5</v>
      </c>
      <c r="U340" s="195">
        <v>580919</v>
      </c>
      <c r="V340" s="195">
        <v>577893</v>
      </c>
      <c r="W340" s="195">
        <v>576073</v>
      </c>
      <c r="X340" s="195">
        <v>573113.5</v>
      </c>
      <c r="Y340" s="195">
        <v>568904.5</v>
      </c>
      <c r="Z340" s="195">
        <v>563398.5</v>
      </c>
      <c r="AA340" s="195">
        <v>556693</v>
      </c>
      <c r="AB340" s="195">
        <v>549563.5</v>
      </c>
      <c r="AC340" s="195">
        <v>542888.5</v>
      </c>
      <c r="AD340" s="195">
        <v>536375</v>
      </c>
    </row>
    <row r="341" spans="1:30" x14ac:dyDescent="0.2">
      <c r="A341" s="77" t="s">
        <v>28</v>
      </c>
      <c r="B341" s="79" t="s">
        <v>175</v>
      </c>
      <c r="C341" s="105">
        <v>15</v>
      </c>
      <c r="D341" s="105">
        <v>19</v>
      </c>
      <c r="E341" s="106">
        <v>678361</v>
      </c>
      <c r="F341" s="106">
        <v>669195</v>
      </c>
      <c r="G341" s="106">
        <v>660050</v>
      </c>
      <c r="H341" s="106">
        <v>650810</v>
      </c>
      <c r="I341" s="106">
        <v>641475</v>
      </c>
      <c r="J341" s="106">
        <v>632461</v>
      </c>
      <c r="K341" s="106">
        <v>628132</v>
      </c>
      <c r="L341" s="195">
        <v>614983.5</v>
      </c>
      <c r="M341" s="195">
        <v>606345</v>
      </c>
      <c r="N341" s="195">
        <v>604803.5</v>
      </c>
      <c r="O341" s="195">
        <v>607874.5</v>
      </c>
      <c r="P341" s="195">
        <v>612871.5</v>
      </c>
      <c r="Q341" s="195">
        <v>617310</v>
      </c>
      <c r="R341" s="195">
        <v>619903</v>
      </c>
      <c r="S341" s="195">
        <v>621355.5</v>
      </c>
      <c r="T341" s="195">
        <v>621807</v>
      </c>
      <c r="U341" s="195">
        <v>620117.5</v>
      </c>
      <c r="V341" s="195">
        <v>615381</v>
      </c>
      <c r="W341" s="195">
        <v>608198</v>
      </c>
      <c r="X341" s="195">
        <v>599697</v>
      </c>
      <c r="Y341" s="195">
        <v>591349</v>
      </c>
      <c r="Z341" s="195">
        <v>585082.5</v>
      </c>
      <c r="AA341" s="195">
        <v>581930.5</v>
      </c>
      <c r="AB341" s="195">
        <v>579855.5</v>
      </c>
      <c r="AC341" s="195">
        <v>576614.5</v>
      </c>
      <c r="AD341" s="195">
        <v>572124.5</v>
      </c>
    </row>
    <row r="342" spans="1:30" x14ac:dyDescent="0.2">
      <c r="A342" s="77" t="s">
        <v>28</v>
      </c>
      <c r="B342" s="79" t="s">
        <v>175</v>
      </c>
      <c r="C342" s="105">
        <v>20</v>
      </c>
      <c r="D342" s="105">
        <v>24</v>
      </c>
      <c r="E342" s="106">
        <v>749958</v>
      </c>
      <c r="F342" s="106">
        <v>752539</v>
      </c>
      <c r="G342" s="106">
        <v>749844</v>
      </c>
      <c r="H342" s="106">
        <v>741521</v>
      </c>
      <c r="I342" s="106">
        <v>728499</v>
      </c>
      <c r="J342" s="106">
        <v>712076</v>
      </c>
      <c r="K342" s="106">
        <v>689856</v>
      </c>
      <c r="L342" s="195">
        <v>700821</v>
      </c>
      <c r="M342" s="195">
        <v>672507</v>
      </c>
      <c r="N342" s="195">
        <v>645498.5</v>
      </c>
      <c r="O342" s="195">
        <v>622122</v>
      </c>
      <c r="P342" s="195">
        <v>603529</v>
      </c>
      <c r="Q342" s="195">
        <v>590630.5</v>
      </c>
      <c r="R342" s="195">
        <v>585489.5</v>
      </c>
      <c r="S342" s="195">
        <v>588252</v>
      </c>
      <c r="T342" s="195">
        <v>596232.5</v>
      </c>
      <c r="U342" s="195">
        <v>606543</v>
      </c>
      <c r="V342" s="195">
        <v>616284.5</v>
      </c>
      <c r="W342" s="195">
        <v>623561.5</v>
      </c>
      <c r="X342" s="195">
        <v>628534.5</v>
      </c>
      <c r="Y342" s="195">
        <v>631122</v>
      </c>
      <c r="Z342" s="195">
        <v>630274.5</v>
      </c>
      <c r="AA342" s="195">
        <v>625427.5</v>
      </c>
      <c r="AB342" s="195">
        <v>617684</v>
      </c>
      <c r="AC342" s="195">
        <v>608517.5</v>
      </c>
      <c r="AD342" s="195">
        <v>599486</v>
      </c>
    </row>
    <row r="343" spans="1:30" x14ac:dyDescent="0.2">
      <c r="A343" s="77" t="s">
        <v>28</v>
      </c>
      <c r="B343" s="79" t="s">
        <v>175</v>
      </c>
      <c r="C343" s="105">
        <v>25</v>
      </c>
      <c r="D343" s="105">
        <v>29</v>
      </c>
      <c r="E343" s="106">
        <v>733072</v>
      </c>
      <c r="F343" s="106">
        <v>752910</v>
      </c>
      <c r="G343" s="106">
        <v>773584</v>
      </c>
      <c r="H343" s="106">
        <v>792331</v>
      </c>
      <c r="I343" s="106">
        <v>805090</v>
      </c>
      <c r="J343" s="106">
        <v>808869</v>
      </c>
      <c r="K343" s="106">
        <v>792003</v>
      </c>
      <c r="L343" s="195">
        <v>804652.5</v>
      </c>
      <c r="M343" s="195">
        <v>781137</v>
      </c>
      <c r="N343" s="195">
        <v>753978</v>
      </c>
      <c r="O343" s="195">
        <v>725233</v>
      </c>
      <c r="P343" s="195">
        <v>696965.5</v>
      </c>
      <c r="Q343" s="195">
        <v>670659.5</v>
      </c>
      <c r="R343" s="195">
        <v>646386.5</v>
      </c>
      <c r="S343" s="195">
        <v>624472.5</v>
      </c>
      <c r="T343" s="195">
        <v>606902</v>
      </c>
      <c r="U343" s="195">
        <v>594564.5</v>
      </c>
      <c r="V343" s="195">
        <v>587959.5</v>
      </c>
      <c r="W343" s="195">
        <v>588573.5</v>
      </c>
      <c r="X343" s="195">
        <v>595913.5</v>
      </c>
      <c r="Y343" s="195">
        <v>606862.5</v>
      </c>
      <c r="Z343" s="195">
        <v>618484.5</v>
      </c>
      <c r="AA343" s="195">
        <v>628222.5</v>
      </c>
      <c r="AB343" s="195">
        <v>634842</v>
      </c>
      <c r="AC343" s="195">
        <v>638995.5</v>
      </c>
      <c r="AD343" s="195">
        <v>640737</v>
      </c>
    </row>
    <row r="344" spans="1:30" x14ac:dyDescent="0.2">
      <c r="A344" s="77" t="s">
        <v>28</v>
      </c>
      <c r="B344" s="79" t="s">
        <v>175</v>
      </c>
      <c r="C344" s="105">
        <v>30</v>
      </c>
      <c r="D344" s="105">
        <v>34</v>
      </c>
      <c r="E344" s="106">
        <v>675712</v>
      </c>
      <c r="F344" s="106">
        <v>692971</v>
      </c>
      <c r="G344" s="106">
        <v>715064</v>
      </c>
      <c r="H344" s="106">
        <v>739928</v>
      </c>
      <c r="I344" s="106">
        <v>764207</v>
      </c>
      <c r="J344" s="106">
        <v>785253</v>
      </c>
      <c r="K344" s="106">
        <v>791666</v>
      </c>
      <c r="L344" s="195">
        <v>829854.5</v>
      </c>
      <c r="M344" s="195">
        <v>828795.5</v>
      </c>
      <c r="N344" s="195">
        <v>822912.5</v>
      </c>
      <c r="O344" s="195">
        <v>811744</v>
      </c>
      <c r="P344" s="195">
        <v>795994</v>
      </c>
      <c r="Q344" s="195">
        <v>777894.5</v>
      </c>
      <c r="R344" s="195">
        <v>757689.5</v>
      </c>
      <c r="S344" s="195">
        <v>734778</v>
      </c>
      <c r="T344" s="195">
        <v>710884</v>
      </c>
      <c r="U344" s="195">
        <v>687838.5</v>
      </c>
      <c r="V344" s="195">
        <v>666811</v>
      </c>
      <c r="W344" s="195">
        <v>647457.5</v>
      </c>
      <c r="X344" s="195">
        <v>629580.5</v>
      </c>
      <c r="Y344" s="195">
        <v>614732</v>
      </c>
      <c r="Z344" s="195">
        <v>603695</v>
      </c>
      <c r="AA344" s="195">
        <v>597218</v>
      </c>
      <c r="AB344" s="195">
        <v>597340</v>
      </c>
      <c r="AC344" s="195">
        <v>604006</v>
      </c>
      <c r="AD344" s="195">
        <v>614235.5</v>
      </c>
    </row>
    <row r="345" spans="1:30" x14ac:dyDescent="0.2">
      <c r="A345" s="77" t="s">
        <v>28</v>
      </c>
      <c r="B345" s="79" t="s">
        <v>175</v>
      </c>
      <c r="C345" s="105">
        <v>35</v>
      </c>
      <c r="D345" s="105">
        <v>39</v>
      </c>
      <c r="E345" s="106">
        <v>648046</v>
      </c>
      <c r="F345" s="106">
        <v>656803</v>
      </c>
      <c r="G345" s="106">
        <v>667028</v>
      </c>
      <c r="H345" s="106">
        <v>678668</v>
      </c>
      <c r="I345" s="106">
        <v>691971</v>
      </c>
      <c r="J345" s="106">
        <v>707035</v>
      </c>
      <c r="K345" s="106">
        <v>717871</v>
      </c>
      <c r="L345" s="195">
        <v>757263.5</v>
      </c>
      <c r="M345" s="195">
        <v>769008</v>
      </c>
      <c r="N345" s="195">
        <v>780822</v>
      </c>
      <c r="O345" s="195">
        <v>792349</v>
      </c>
      <c r="P345" s="195">
        <v>802557</v>
      </c>
      <c r="Q345" s="195">
        <v>808744</v>
      </c>
      <c r="R345" s="195">
        <v>810036</v>
      </c>
      <c r="S345" s="195">
        <v>807153.5</v>
      </c>
      <c r="T345" s="195">
        <v>799441</v>
      </c>
      <c r="U345" s="195">
        <v>787436.5</v>
      </c>
      <c r="V345" s="195">
        <v>773144</v>
      </c>
      <c r="W345" s="195">
        <v>756524.5</v>
      </c>
      <c r="X345" s="195">
        <v>736610.5</v>
      </c>
      <c r="Y345" s="195">
        <v>714798.5</v>
      </c>
      <c r="Z345" s="195">
        <v>692819.5</v>
      </c>
      <c r="AA345" s="195">
        <v>672008.5</v>
      </c>
      <c r="AB345" s="195">
        <v>652424.5</v>
      </c>
      <c r="AC345" s="195">
        <v>634190</v>
      </c>
      <c r="AD345" s="195">
        <v>618942.5</v>
      </c>
    </row>
    <row r="346" spans="1:30" x14ac:dyDescent="0.2">
      <c r="A346" s="77" t="s">
        <v>28</v>
      </c>
      <c r="B346" s="79" t="s">
        <v>175</v>
      </c>
      <c r="C346" s="105">
        <v>40</v>
      </c>
      <c r="D346" s="105">
        <v>44</v>
      </c>
      <c r="E346" s="106">
        <v>618165</v>
      </c>
      <c r="F346" s="106">
        <v>624338</v>
      </c>
      <c r="G346" s="106">
        <v>633447</v>
      </c>
      <c r="H346" s="106">
        <v>644164</v>
      </c>
      <c r="I346" s="106">
        <v>654436</v>
      </c>
      <c r="J346" s="106">
        <v>663019</v>
      </c>
      <c r="K346" s="106">
        <v>669150</v>
      </c>
      <c r="L346" s="195">
        <v>695998.5</v>
      </c>
      <c r="M346" s="195">
        <v>701808</v>
      </c>
      <c r="N346" s="195">
        <v>708904</v>
      </c>
      <c r="O346" s="195">
        <v>717761</v>
      </c>
      <c r="P346" s="195">
        <v>728188.5</v>
      </c>
      <c r="Q346" s="195">
        <v>740314</v>
      </c>
      <c r="R346" s="195">
        <v>753628.5</v>
      </c>
      <c r="S346" s="195">
        <v>767416.5</v>
      </c>
      <c r="T346" s="195">
        <v>781210.5</v>
      </c>
      <c r="U346" s="195">
        <v>793875</v>
      </c>
      <c r="V346" s="195">
        <v>802581.5</v>
      </c>
      <c r="W346" s="195">
        <v>806277</v>
      </c>
      <c r="X346" s="195">
        <v>805428.5</v>
      </c>
      <c r="Y346" s="195">
        <v>799164.5</v>
      </c>
      <c r="Z346" s="195">
        <v>787952.5</v>
      </c>
      <c r="AA346" s="195">
        <v>773892</v>
      </c>
      <c r="AB346" s="195">
        <v>757216.5</v>
      </c>
      <c r="AC346" s="195">
        <v>737180</v>
      </c>
      <c r="AD346" s="195">
        <v>715233</v>
      </c>
    </row>
    <row r="347" spans="1:30" x14ac:dyDescent="0.2">
      <c r="A347" s="77" t="s">
        <v>28</v>
      </c>
      <c r="B347" s="79" t="s">
        <v>175</v>
      </c>
      <c r="C347" s="105">
        <v>45</v>
      </c>
      <c r="D347" s="105">
        <v>49</v>
      </c>
      <c r="E347" s="106">
        <v>599372</v>
      </c>
      <c r="F347" s="106">
        <v>603219</v>
      </c>
      <c r="G347" s="106">
        <v>607850</v>
      </c>
      <c r="H347" s="106">
        <v>612746</v>
      </c>
      <c r="I347" s="106">
        <v>617365</v>
      </c>
      <c r="J347" s="106">
        <v>621476</v>
      </c>
      <c r="K347" s="106">
        <v>627245</v>
      </c>
      <c r="L347" s="195">
        <v>654372.5</v>
      </c>
      <c r="M347" s="195">
        <v>658521.5</v>
      </c>
      <c r="N347" s="195">
        <v>663396</v>
      </c>
      <c r="O347" s="195">
        <v>668640</v>
      </c>
      <c r="P347" s="195">
        <v>674523</v>
      </c>
      <c r="Q347" s="195">
        <v>680955</v>
      </c>
      <c r="R347" s="195">
        <v>687930.5</v>
      </c>
      <c r="S347" s="195">
        <v>696400.5</v>
      </c>
      <c r="T347" s="195">
        <v>706802.5</v>
      </c>
      <c r="U347" s="195">
        <v>718877.5</v>
      </c>
      <c r="V347" s="195">
        <v>732661.5</v>
      </c>
      <c r="W347" s="195">
        <v>747528.5</v>
      </c>
      <c r="X347" s="195">
        <v>762603.5</v>
      </c>
      <c r="Y347" s="195">
        <v>777278</v>
      </c>
      <c r="Z347" s="195">
        <v>790384</v>
      </c>
      <c r="AA347" s="195">
        <v>799189</v>
      </c>
      <c r="AB347" s="195">
        <v>802825</v>
      </c>
      <c r="AC347" s="195">
        <v>801899.5</v>
      </c>
      <c r="AD347" s="195">
        <v>795588.5</v>
      </c>
    </row>
    <row r="348" spans="1:30" x14ac:dyDescent="0.2">
      <c r="A348" s="77" t="s">
        <v>28</v>
      </c>
      <c r="B348" s="79" t="s">
        <v>175</v>
      </c>
      <c r="C348" s="105">
        <v>50</v>
      </c>
      <c r="D348" s="105">
        <v>54</v>
      </c>
      <c r="E348" s="106">
        <v>562786</v>
      </c>
      <c r="F348" s="106">
        <v>571136</v>
      </c>
      <c r="G348" s="106">
        <v>579216</v>
      </c>
      <c r="H348" s="106">
        <v>586399</v>
      </c>
      <c r="I348" s="106">
        <v>591914</v>
      </c>
      <c r="J348" s="106">
        <v>595301</v>
      </c>
      <c r="K348" s="106">
        <v>599447</v>
      </c>
      <c r="L348" s="195">
        <v>623557</v>
      </c>
      <c r="M348" s="195">
        <v>626215</v>
      </c>
      <c r="N348" s="195">
        <v>628513.5</v>
      </c>
      <c r="O348" s="195">
        <v>631094.5</v>
      </c>
      <c r="P348" s="195">
        <v>634414</v>
      </c>
      <c r="Q348" s="195">
        <v>638616.5</v>
      </c>
      <c r="R348" s="195">
        <v>643794.5</v>
      </c>
      <c r="S348" s="195">
        <v>649671.5</v>
      </c>
      <c r="T348" s="195">
        <v>656033</v>
      </c>
      <c r="U348" s="195">
        <v>663100</v>
      </c>
      <c r="V348" s="195">
        <v>670727</v>
      </c>
      <c r="W348" s="195">
        <v>678825.5</v>
      </c>
      <c r="X348" s="195">
        <v>688225</v>
      </c>
      <c r="Y348" s="195">
        <v>699262.5</v>
      </c>
      <c r="Z348" s="195">
        <v>711654</v>
      </c>
      <c r="AA348" s="195">
        <v>725483.5</v>
      </c>
      <c r="AB348" s="195">
        <v>740250.5</v>
      </c>
      <c r="AC348" s="195">
        <v>755187.5</v>
      </c>
      <c r="AD348" s="195">
        <v>769719.5</v>
      </c>
    </row>
    <row r="349" spans="1:30" x14ac:dyDescent="0.2">
      <c r="A349" s="77" t="s">
        <v>28</v>
      </c>
      <c r="B349" s="79" t="s">
        <v>175</v>
      </c>
      <c r="C349" s="105">
        <v>55</v>
      </c>
      <c r="D349" s="105">
        <v>59</v>
      </c>
      <c r="E349" s="106">
        <v>487466</v>
      </c>
      <c r="F349" s="106">
        <v>500035</v>
      </c>
      <c r="G349" s="106">
        <v>514245</v>
      </c>
      <c r="H349" s="106">
        <v>528674</v>
      </c>
      <c r="I349" s="106">
        <v>541202</v>
      </c>
      <c r="J349" s="106">
        <v>550477</v>
      </c>
      <c r="K349" s="106">
        <v>560042</v>
      </c>
      <c r="L349" s="195">
        <v>573514.5</v>
      </c>
      <c r="M349" s="195">
        <v>581268.5</v>
      </c>
      <c r="N349" s="195">
        <v>588542.5</v>
      </c>
      <c r="O349" s="195">
        <v>594421</v>
      </c>
      <c r="P349" s="195">
        <v>599689.5</v>
      </c>
      <c r="Q349" s="195">
        <v>604385</v>
      </c>
      <c r="R349" s="195">
        <v>608041</v>
      </c>
      <c r="S349" s="195">
        <v>611185</v>
      </c>
      <c r="T349" s="195">
        <v>614685</v>
      </c>
      <c r="U349" s="195">
        <v>618953.5</v>
      </c>
      <c r="V349" s="195">
        <v>624093</v>
      </c>
      <c r="W349" s="195">
        <v>630143.5</v>
      </c>
      <c r="X349" s="195">
        <v>636758</v>
      </c>
      <c r="Y349" s="195">
        <v>643664.5</v>
      </c>
      <c r="Z349" s="195">
        <v>651061</v>
      </c>
      <c r="AA349" s="195">
        <v>658836</v>
      </c>
      <c r="AB349" s="195">
        <v>666987</v>
      </c>
      <c r="AC349" s="195">
        <v>676389.5</v>
      </c>
      <c r="AD349" s="195">
        <v>687389.5</v>
      </c>
    </row>
    <row r="350" spans="1:30" x14ac:dyDescent="0.2">
      <c r="A350" s="77" t="s">
        <v>28</v>
      </c>
      <c r="B350" s="79" t="s">
        <v>175</v>
      </c>
      <c r="C350" s="105">
        <v>60</v>
      </c>
      <c r="D350" s="105">
        <v>64</v>
      </c>
      <c r="E350" s="106">
        <v>403331</v>
      </c>
      <c r="F350" s="106">
        <v>417413</v>
      </c>
      <c r="G350" s="106">
        <v>430822</v>
      </c>
      <c r="H350" s="106">
        <v>443570</v>
      </c>
      <c r="I350" s="106">
        <v>455800</v>
      </c>
      <c r="J350" s="106">
        <v>467461</v>
      </c>
      <c r="K350" s="106">
        <v>481352</v>
      </c>
      <c r="L350" s="195">
        <v>498074</v>
      </c>
      <c r="M350" s="195">
        <v>508509</v>
      </c>
      <c r="N350" s="195">
        <v>519714.00000000006</v>
      </c>
      <c r="O350" s="195">
        <v>530785</v>
      </c>
      <c r="P350" s="195">
        <v>540754</v>
      </c>
      <c r="Q350" s="195">
        <v>549791.5</v>
      </c>
      <c r="R350" s="195">
        <v>558550.5</v>
      </c>
      <c r="S350" s="195">
        <v>566397</v>
      </c>
      <c r="T350" s="195">
        <v>572956</v>
      </c>
      <c r="U350" s="195">
        <v>578954</v>
      </c>
      <c r="V350" s="195">
        <v>584403</v>
      </c>
      <c r="W350" s="195">
        <v>588822.5</v>
      </c>
      <c r="X350" s="195">
        <v>592667.5</v>
      </c>
      <c r="Y350" s="195">
        <v>596730.5</v>
      </c>
      <c r="Z350" s="195">
        <v>601398.5</v>
      </c>
      <c r="AA350" s="195">
        <v>606793.5</v>
      </c>
      <c r="AB350" s="195">
        <v>613007.5</v>
      </c>
      <c r="AC350" s="195">
        <v>619745.5</v>
      </c>
      <c r="AD350" s="195">
        <v>626754</v>
      </c>
    </row>
    <row r="351" spans="1:30" x14ac:dyDescent="0.2">
      <c r="A351" s="77" t="s">
        <v>28</v>
      </c>
      <c r="B351" s="79" t="s">
        <v>175</v>
      </c>
      <c r="C351" s="105">
        <v>65</v>
      </c>
      <c r="D351" s="105">
        <v>69</v>
      </c>
      <c r="E351" s="106">
        <v>293251</v>
      </c>
      <c r="F351" s="106">
        <v>308360</v>
      </c>
      <c r="G351" s="106">
        <v>325857</v>
      </c>
      <c r="H351" s="106">
        <v>344333</v>
      </c>
      <c r="I351" s="106">
        <v>361689</v>
      </c>
      <c r="J351" s="106">
        <v>376586</v>
      </c>
      <c r="K351" s="106">
        <v>391219</v>
      </c>
      <c r="L351" s="195">
        <v>410456.5</v>
      </c>
      <c r="M351" s="195">
        <v>422097.5</v>
      </c>
      <c r="N351" s="195">
        <v>433953</v>
      </c>
      <c r="O351" s="195">
        <v>445606.5</v>
      </c>
      <c r="P351" s="195">
        <v>456790.5</v>
      </c>
      <c r="Q351" s="195">
        <v>467759.5</v>
      </c>
      <c r="R351" s="195">
        <v>478950.5</v>
      </c>
      <c r="S351" s="195">
        <v>490410.5</v>
      </c>
      <c r="T351" s="195">
        <v>501796</v>
      </c>
      <c r="U351" s="195">
        <v>512163</v>
      </c>
      <c r="V351" s="195">
        <v>521659.5</v>
      </c>
      <c r="W351" s="195">
        <v>530890.5</v>
      </c>
      <c r="X351" s="195">
        <v>539211</v>
      </c>
      <c r="Y351" s="195">
        <v>546221.5</v>
      </c>
      <c r="Z351" s="195">
        <v>552591</v>
      </c>
      <c r="AA351" s="195">
        <v>558349</v>
      </c>
      <c r="AB351" s="195">
        <v>563084.5</v>
      </c>
      <c r="AC351" s="195">
        <v>567253</v>
      </c>
      <c r="AD351" s="195">
        <v>571613.5</v>
      </c>
    </row>
    <row r="352" spans="1:30" x14ac:dyDescent="0.2">
      <c r="A352" s="77" t="s">
        <v>28</v>
      </c>
      <c r="B352" s="79" t="s">
        <v>175</v>
      </c>
      <c r="C352" s="105">
        <v>70</v>
      </c>
      <c r="D352" s="105">
        <v>74</v>
      </c>
      <c r="E352" s="106">
        <v>209314</v>
      </c>
      <c r="F352" s="106">
        <v>217866</v>
      </c>
      <c r="G352" s="106">
        <v>227519</v>
      </c>
      <c r="H352" s="106">
        <v>238321</v>
      </c>
      <c r="I352" s="106">
        <v>250321</v>
      </c>
      <c r="J352" s="106">
        <v>263359</v>
      </c>
      <c r="K352" s="106">
        <v>278123</v>
      </c>
      <c r="L352" s="195">
        <v>310264.5</v>
      </c>
      <c r="M352" s="195">
        <v>322955</v>
      </c>
      <c r="N352" s="195">
        <v>335480</v>
      </c>
      <c r="O352" s="195">
        <v>347530.5</v>
      </c>
      <c r="P352" s="195">
        <v>359290</v>
      </c>
      <c r="Q352" s="195">
        <v>371274.5</v>
      </c>
      <c r="R352" s="195">
        <v>383136.5</v>
      </c>
      <c r="S352" s="195">
        <v>394884</v>
      </c>
      <c r="T352" s="195">
        <v>406501</v>
      </c>
      <c r="U352" s="195">
        <v>417744</v>
      </c>
      <c r="V352" s="195">
        <v>428831.5</v>
      </c>
      <c r="W352" s="195">
        <v>440132</v>
      </c>
      <c r="X352" s="195">
        <v>451663</v>
      </c>
      <c r="Y352" s="195">
        <v>463078.5</v>
      </c>
      <c r="Z352" s="195">
        <v>473483.5</v>
      </c>
      <c r="AA352" s="195">
        <v>483029.5</v>
      </c>
      <c r="AB352" s="195">
        <v>492312.5</v>
      </c>
      <c r="AC352" s="195">
        <v>500747.5</v>
      </c>
      <c r="AD352" s="195">
        <v>507951.5</v>
      </c>
    </row>
    <row r="353" spans="1:30" x14ac:dyDescent="0.2">
      <c r="A353" s="77" t="s">
        <v>28</v>
      </c>
      <c r="B353" s="79" t="s">
        <v>175</v>
      </c>
      <c r="C353" s="105">
        <v>75</v>
      </c>
      <c r="D353" s="105">
        <v>79</v>
      </c>
      <c r="E353" s="106">
        <v>143252</v>
      </c>
      <c r="F353" s="106">
        <v>148096</v>
      </c>
      <c r="G353" s="106">
        <v>154026</v>
      </c>
      <c r="H353" s="106">
        <v>160852</v>
      </c>
      <c r="I353" s="106">
        <v>168238</v>
      </c>
      <c r="J353" s="106">
        <v>175953</v>
      </c>
      <c r="K353" s="106">
        <v>184101</v>
      </c>
      <c r="L353" s="195">
        <v>198483.5</v>
      </c>
      <c r="M353" s="195">
        <v>209870</v>
      </c>
      <c r="N353" s="195">
        <v>222729</v>
      </c>
      <c r="O353" s="195">
        <v>236498.5</v>
      </c>
      <c r="P353" s="195">
        <v>250891</v>
      </c>
      <c r="Q353" s="195">
        <v>264303</v>
      </c>
      <c r="R353" s="195">
        <v>276497</v>
      </c>
      <c r="S353" s="195">
        <v>288204.5</v>
      </c>
      <c r="T353" s="195">
        <v>299584</v>
      </c>
      <c r="U353" s="195">
        <v>310803.5</v>
      </c>
      <c r="V353" s="195">
        <v>322274</v>
      </c>
      <c r="W353" s="195">
        <v>333662.5</v>
      </c>
      <c r="X353" s="195">
        <v>344953</v>
      </c>
      <c r="Y353" s="195">
        <v>356119.5</v>
      </c>
      <c r="Z353" s="195">
        <v>366947.5</v>
      </c>
      <c r="AA353" s="195">
        <v>377628</v>
      </c>
      <c r="AB353" s="195">
        <v>388492.5</v>
      </c>
      <c r="AC353" s="195">
        <v>399568</v>
      </c>
      <c r="AD353" s="195">
        <v>410539</v>
      </c>
    </row>
    <row r="354" spans="1:30" x14ac:dyDescent="0.2">
      <c r="A354" s="77" t="s">
        <v>28</v>
      </c>
      <c r="B354" s="79" t="s">
        <v>175</v>
      </c>
      <c r="C354" s="105">
        <v>80</v>
      </c>
      <c r="D354" s="105">
        <v>84</v>
      </c>
      <c r="E354" s="106">
        <v>91914</v>
      </c>
      <c r="F354" s="106">
        <v>94253</v>
      </c>
      <c r="G354" s="106">
        <v>96930</v>
      </c>
      <c r="H354" s="106">
        <v>100052</v>
      </c>
      <c r="I354" s="106">
        <v>103598</v>
      </c>
      <c r="J354" s="106">
        <v>107532</v>
      </c>
      <c r="K354" s="106">
        <v>112331</v>
      </c>
      <c r="L354" s="195">
        <v>122569</v>
      </c>
      <c r="M354" s="195">
        <v>126420</v>
      </c>
      <c r="N354" s="195">
        <v>131685</v>
      </c>
      <c r="O354" s="195">
        <v>137608</v>
      </c>
      <c r="P354" s="195">
        <v>144467.5</v>
      </c>
      <c r="Q354" s="195">
        <v>152982.5</v>
      </c>
      <c r="R354" s="195">
        <v>163128</v>
      </c>
      <c r="S354" s="195">
        <v>174019</v>
      </c>
      <c r="T354" s="195">
        <v>185665</v>
      </c>
      <c r="U354" s="195">
        <v>197850.5</v>
      </c>
      <c r="V354" s="195">
        <v>209339</v>
      </c>
      <c r="W354" s="195">
        <v>219951.5</v>
      </c>
      <c r="X354" s="195">
        <v>230223</v>
      </c>
      <c r="Y354" s="195">
        <v>240270</v>
      </c>
      <c r="Z354" s="195">
        <v>250242</v>
      </c>
      <c r="AA354" s="195">
        <v>260426.49999999997</v>
      </c>
      <c r="AB354" s="195">
        <v>270549.5</v>
      </c>
      <c r="AC354" s="195">
        <v>280610.5</v>
      </c>
      <c r="AD354" s="195">
        <v>290587.5</v>
      </c>
    </row>
    <row r="355" spans="1:30" x14ac:dyDescent="0.2">
      <c r="A355" s="77" t="s">
        <v>28</v>
      </c>
      <c r="B355" s="79" t="s">
        <v>175</v>
      </c>
      <c r="C355" s="105">
        <v>85</v>
      </c>
      <c r="D355" s="105">
        <v>89</v>
      </c>
      <c r="E355" s="106">
        <v>49718</v>
      </c>
      <c r="F355" s="106">
        <v>52118</v>
      </c>
      <c r="G355" s="106">
        <v>53886</v>
      </c>
      <c r="H355" s="106">
        <v>55104</v>
      </c>
      <c r="I355" s="106">
        <v>56139</v>
      </c>
      <c r="J355" s="106">
        <v>57264</v>
      </c>
      <c r="K355" s="106">
        <v>60057</v>
      </c>
      <c r="L355" s="195">
        <v>67888.5</v>
      </c>
      <c r="M355" s="195">
        <v>69872</v>
      </c>
      <c r="N355" s="195">
        <v>72137</v>
      </c>
      <c r="O355" s="195">
        <v>74439</v>
      </c>
      <c r="P355" s="195">
        <v>76921.5</v>
      </c>
      <c r="Q355" s="195">
        <v>79772</v>
      </c>
      <c r="R355" s="195">
        <v>83171</v>
      </c>
      <c r="S355" s="195">
        <v>87258.5</v>
      </c>
      <c r="T355" s="195">
        <v>91824</v>
      </c>
      <c r="U355" s="195">
        <v>97070</v>
      </c>
      <c r="V355" s="195">
        <v>103522.5</v>
      </c>
      <c r="W355" s="195">
        <v>111164</v>
      </c>
      <c r="X355" s="195">
        <v>119339.5</v>
      </c>
      <c r="Y355" s="195">
        <v>128031</v>
      </c>
      <c r="Z355" s="195">
        <v>137103</v>
      </c>
      <c r="AA355" s="195">
        <v>145721.5</v>
      </c>
      <c r="AB355" s="195">
        <v>153801.5</v>
      </c>
      <c r="AC355" s="195">
        <v>161697</v>
      </c>
      <c r="AD355" s="195">
        <v>169483</v>
      </c>
    </row>
    <row r="356" spans="1:30" x14ac:dyDescent="0.2">
      <c r="A356" s="77" t="s">
        <v>28</v>
      </c>
      <c r="B356" s="79" t="s">
        <v>175</v>
      </c>
      <c r="C356" s="105">
        <v>90</v>
      </c>
      <c r="D356" s="105">
        <v>94</v>
      </c>
      <c r="E356" s="106">
        <v>15711</v>
      </c>
      <c r="F356" s="106">
        <v>18261</v>
      </c>
      <c r="G356" s="106">
        <v>20419</v>
      </c>
      <c r="H356" s="106">
        <v>22251</v>
      </c>
      <c r="I356" s="106">
        <v>23498</v>
      </c>
      <c r="J356" s="106">
        <v>24091</v>
      </c>
      <c r="K356" s="106">
        <v>26214</v>
      </c>
      <c r="L356" s="195">
        <v>28650</v>
      </c>
      <c r="M356" s="195">
        <v>29333</v>
      </c>
      <c r="N356" s="195">
        <v>30299</v>
      </c>
      <c r="O356" s="195">
        <v>31490.5</v>
      </c>
      <c r="P356" s="195">
        <v>32811</v>
      </c>
      <c r="Q356" s="195">
        <v>34197</v>
      </c>
      <c r="R356" s="195">
        <v>35607.5</v>
      </c>
      <c r="S356" s="195">
        <v>37039</v>
      </c>
      <c r="T356" s="195">
        <v>38527</v>
      </c>
      <c r="U356" s="195">
        <v>40143</v>
      </c>
      <c r="V356" s="195">
        <v>41987</v>
      </c>
      <c r="W356" s="195">
        <v>44157.5</v>
      </c>
      <c r="X356" s="195">
        <v>46726.5</v>
      </c>
      <c r="Y356" s="195">
        <v>49561</v>
      </c>
      <c r="Z356" s="195">
        <v>52786.5</v>
      </c>
      <c r="AA356" s="195">
        <v>56721.5</v>
      </c>
      <c r="AB356" s="195">
        <v>61363</v>
      </c>
      <c r="AC356" s="195">
        <v>66319</v>
      </c>
      <c r="AD356" s="195">
        <v>71551.5</v>
      </c>
    </row>
    <row r="357" spans="1:30" x14ac:dyDescent="0.2">
      <c r="A357" s="77" t="s">
        <v>28</v>
      </c>
      <c r="B357" s="79" t="s">
        <v>175</v>
      </c>
      <c r="C357" s="105">
        <v>95</v>
      </c>
      <c r="D357" s="105">
        <v>99</v>
      </c>
      <c r="E357" s="106">
        <v>3366</v>
      </c>
      <c r="F357" s="106">
        <v>3815</v>
      </c>
      <c r="G357" s="106">
        <v>4514</v>
      </c>
      <c r="H357" s="106">
        <v>5148</v>
      </c>
      <c r="I357" s="106">
        <v>5455</v>
      </c>
      <c r="J357" s="106">
        <v>5242</v>
      </c>
      <c r="K357" s="106">
        <v>6209</v>
      </c>
      <c r="L357" s="195">
        <v>7510.5</v>
      </c>
      <c r="M357" s="195">
        <v>8124.4999999999991</v>
      </c>
      <c r="N357" s="195">
        <v>8623.5</v>
      </c>
      <c r="O357" s="195">
        <v>9014</v>
      </c>
      <c r="P357" s="195">
        <v>9353.5</v>
      </c>
      <c r="Q357" s="195">
        <v>9674</v>
      </c>
      <c r="R357" s="195">
        <v>10019.5</v>
      </c>
      <c r="S357" s="195">
        <v>10445</v>
      </c>
      <c r="T357" s="195">
        <v>10956</v>
      </c>
      <c r="U357" s="195">
        <v>11515.5</v>
      </c>
      <c r="V357" s="195">
        <v>12100</v>
      </c>
      <c r="W357" s="195">
        <v>12697</v>
      </c>
      <c r="X357" s="195">
        <v>13313</v>
      </c>
      <c r="Y357" s="195">
        <v>13966.5</v>
      </c>
      <c r="Z357" s="195">
        <v>14681</v>
      </c>
      <c r="AA357" s="195">
        <v>15492.5</v>
      </c>
      <c r="AB357" s="195">
        <v>16441</v>
      </c>
      <c r="AC357" s="195">
        <v>17555.5</v>
      </c>
      <c r="AD357" s="195">
        <v>18773</v>
      </c>
    </row>
    <row r="358" spans="1:30" x14ac:dyDescent="0.2">
      <c r="A358" s="77" t="s">
        <v>28</v>
      </c>
      <c r="B358" s="79" t="s">
        <v>175</v>
      </c>
      <c r="C358" s="105">
        <v>100</v>
      </c>
      <c r="D358" s="105">
        <v>104</v>
      </c>
      <c r="E358" s="106">
        <v>493</v>
      </c>
      <c r="F358" s="106">
        <v>540</v>
      </c>
      <c r="G358" s="106">
        <v>592</v>
      </c>
      <c r="H358" s="106">
        <v>650</v>
      </c>
      <c r="I358" s="106">
        <v>712</v>
      </c>
      <c r="J358" s="106">
        <v>779</v>
      </c>
      <c r="K358" s="106">
        <v>858</v>
      </c>
      <c r="L358" s="195">
        <v>949</v>
      </c>
      <c r="M358" s="195">
        <v>1061</v>
      </c>
      <c r="N358" s="195">
        <v>1185</v>
      </c>
      <c r="O358" s="195">
        <v>1315</v>
      </c>
      <c r="P358" s="195">
        <v>1451.5</v>
      </c>
      <c r="Q358" s="195">
        <v>1596</v>
      </c>
      <c r="R358" s="195">
        <v>1736.5</v>
      </c>
      <c r="S358" s="195">
        <v>1855.5</v>
      </c>
      <c r="T358" s="195">
        <v>1954</v>
      </c>
      <c r="U358" s="195">
        <v>2048</v>
      </c>
      <c r="V358" s="195">
        <v>2144.5</v>
      </c>
      <c r="W358" s="195">
        <v>2249.5</v>
      </c>
      <c r="X358" s="195">
        <v>2371</v>
      </c>
      <c r="Y358" s="195">
        <v>2509.5</v>
      </c>
      <c r="Z358" s="195">
        <v>2659</v>
      </c>
      <c r="AA358" s="195">
        <v>2814.5</v>
      </c>
      <c r="AB358" s="195">
        <v>2975.5</v>
      </c>
      <c r="AC358" s="195">
        <v>3145</v>
      </c>
      <c r="AD358" s="195">
        <v>3327.5</v>
      </c>
    </row>
    <row r="359" spans="1:30" x14ac:dyDescent="0.2">
      <c r="A359" s="77" t="s">
        <v>28</v>
      </c>
      <c r="B359" s="79" t="s">
        <v>176</v>
      </c>
      <c r="C359" s="105">
        <v>0</v>
      </c>
      <c r="D359" s="105">
        <v>4</v>
      </c>
      <c r="E359" s="106">
        <v>609038</v>
      </c>
      <c r="F359" s="106">
        <v>605952</v>
      </c>
      <c r="G359" s="106">
        <v>599269</v>
      </c>
      <c r="H359" s="106">
        <v>590308</v>
      </c>
      <c r="I359" s="106">
        <v>580540</v>
      </c>
      <c r="J359" s="106">
        <v>570363</v>
      </c>
      <c r="K359" s="106">
        <v>556020</v>
      </c>
      <c r="L359" s="195">
        <v>562293</v>
      </c>
      <c r="M359" s="195">
        <v>558588</v>
      </c>
      <c r="N359" s="195">
        <v>553780.5</v>
      </c>
      <c r="O359" s="195">
        <v>547911</v>
      </c>
      <c r="P359" s="195">
        <v>541052.5</v>
      </c>
      <c r="Q359" s="195">
        <v>533299.5</v>
      </c>
      <c r="R359" s="195">
        <v>525268</v>
      </c>
      <c r="S359" s="195">
        <v>517852.49999999994</v>
      </c>
      <c r="T359" s="195">
        <v>510924</v>
      </c>
      <c r="U359" s="195">
        <v>504262</v>
      </c>
      <c r="V359" s="195">
        <v>498122</v>
      </c>
      <c r="W359" s="195">
        <v>492608.5</v>
      </c>
      <c r="X359" s="195">
        <v>487276.5</v>
      </c>
      <c r="Y359" s="195">
        <v>482171.5</v>
      </c>
      <c r="Z359" s="195">
        <v>477726</v>
      </c>
      <c r="AA359" s="195">
        <v>473711.5</v>
      </c>
      <c r="AB359" s="195">
        <v>470170.5</v>
      </c>
      <c r="AC359" s="195">
        <v>467002</v>
      </c>
      <c r="AD359" s="195">
        <v>464080.5</v>
      </c>
    </row>
    <row r="360" spans="1:30" x14ac:dyDescent="0.2">
      <c r="A360" s="77" t="s">
        <v>28</v>
      </c>
      <c r="B360" s="79" t="s">
        <v>176</v>
      </c>
      <c r="C360" s="105">
        <v>5</v>
      </c>
      <c r="D360" s="105">
        <v>9</v>
      </c>
      <c r="E360" s="106">
        <v>604834</v>
      </c>
      <c r="F360" s="106">
        <v>609789</v>
      </c>
      <c r="G360" s="106">
        <v>615392</v>
      </c>
      <c r="H360" s="106">
        <v>620271</v>
      </c>
      <c r="I360" s="106">
        <v>622808</v>
      </c>
      <c r="J360" s="106">
        <v>621865</v>
      </c>
      <c r="K360" s="106">
        <v>619007</v>
      </c>
      <c r="L360" s="195">
        <v>596254.5</v>
      </c>
      <c r="M360" s="195">
        <v>587331.5</v>
      </c>
      <c r="N360" s="195">
        <v>577502</v>
      </c>
      <c r="O360" s="195">
        <v>568055</v>
      </c>
      <c r="P360" s="195">
        <v>560555</v>
      </c>
      <c r="Q360" s="195">
        <v>556179.5</v>
      </c>
      <c r="R360" s="195">
        <v>553169</v>
      </c>
      <c r="S360" s="195">
        <v>549326</v>
      </c>
      <c r="T360" s="195">
        <v>544567</v>
      </c>
      <c r="U360" s="195">
        <v>538907</v>
      </c>
      <c r="V360" s="195">
        <v>532380</v>
      </c>
      <c r="W360" s="195">
        <v>525532.5</v>
      </c>
      <c r="X360" s="195">
        <v>519138.00000000006</v>
      </c>
      <c r="Y360" s="195">
        <v>512933</v>
      </c>
      <c r="Z360" s="195">
        <v>506638.5</v>
      </c>
      <c r="AA360" s="195">
        <v>500554.5</v>
      </c>
      <c r="AB360" s="195">
        <v>494930.5</v>
      </c>
      <c r="AC360" s="195">
        <v>489443</v>
      </c>
      <c r="AD360" s="195">
        <v>484170.5</v>
      </c>
    </row>
    <row r="361" spans="1:30" x14ac:dyDescent="0.2">
      <c r="A361" s="77" t="s">
        <v>28</v>
      </c>
      <c r="B361" s="79" t="s">
        <v>176</v>
      </c>
      <c r="C361" s="105">
        <v>10</v>
      </c>
      <c r="D361" s="105">
        <v>14</v>
      </c>
      <c r="E361" s="106">
        <v>600379</v>
      </c>
      <c r="F361" s="106">
        <v>599182</v>
      </c>
      <c r="G361" s="106">
        <v>601523</v>
      </c>
      <c r="H361" s="106">
        <v>606259</v>
      </c>
      <c r="I361" s="106">
        <v>611047</v>
      </c>
      <c r="J361" s="106">
        <v>614053</v>
      </c>
      <c r="K361" s="106">
        <v>618542</v>
      </c>
      <c r="L361" s="195">
        <v>602934</v>
      </c>
      <c r="M361" s="195">
        <v>604097.5</v>
      </c>
      <c r="N361" s="195">
        <v>603789.5</v>
      </c>
      <c r="O361" s="195">
        <v>602270</v>
      </c>
      <c r="P361" s="195">
        <v>598943</v>
      </c>
      <c r="Q361" s="195">
        <v>592776</v>
      </c>
      <c r="R361" s="195">
        <v>584309</v>
      </c>
      <c r="S361" s="195">
        <v>575073.5</v>
      </c>
      <c r="T361" s="195">
        <v>566313</v>
      </c>
      <c r="U361" s="195">
        <v>559549</v>
      </c>
      <c r="V361" s="195">
        <v>555899</v>
      </c>
      <c r="W361" s="195">
        <v>553534.5</v>
      </c>
      <c r="X361" s="195">
        <v>550199</v>
      </c>
      <c r="Y361" s="195">
        <v>545773</v>
      </c>
      <c r="Z361" s="195">
        <v>540265.5</v>
      </c>
      <c r="AA361" s="195">
        <v>533744</v>
      </c>
      <c r="AB361" s="195">
        <v>526826</v>
      </c>
      <c r="AC361" s="195">
        <v>520341.5</v>
      </c>
      <c r="AD361" s="195">
        <v>514041.00000000006</v>
      </c>
    </row>
    <row r="362" spans="1:30" x14ac:dyDescent="0.2">
      <c r="A362" s="77" t="s">
        <v>28</v>
      </c>
      <c r="B362" s="79" t="s">
        <v>176</v>
      </c>
      <c r="C362" s="105">
        <v>15</v>
      </c>
      <c r="D362" s="105">
        <v>19</v>
      </c>
      <c r="E362" s="106">
        <v>655461</v>
      </c>
      <c r="F362" s="106">
        <v>647004</v>
      </c>
      <c r="G362" s="106">
        <v>638457</v>
      </c>
      <c r="H362" s="106">
        <v>629620</v>
      </c>
      <c r="I362" s="106">
        <v>620555</v>
      </c>
      <c r="J362" s="106">
        <v>611781</v>
      </c>
      <c r="K362" s="106">
        <v>607340</v>
      </c>
      <c r="L362" s="195">
        <v>592314</v>
      </c>
      <c r="M362" s="195">
        <v>582644</v>
      </c>
      <c r="N362" s="195">
        <v>580437.5</v>
      </c>
      <c r="O362" s="195">
        <v>583361.5</v>
      </c>
      <c r="P362" s="195">
        <v>588326</v>
      </c>
      <c r="Q362" s="195">
        <v>592748</v>
      </c>
      <c r="R362" s="195">
        <v>595611.5</v>
      </c>
      <c r="S362" s="195">
        <v>597303.5</v>
      </c>
      <c r="T362" s="195">
        <v>598086</v>
      </c>
      <c r="U362" s="195">
        <v>597255</v>
      </c>
      <c r="V362" s="195">
        <v>593507</v>
      </c>
      <c r="W362" s="195">
        <v>587016.5</v>
      </c>
      <c r="X362" s="195">
        <v>579096</v>
      </c>
      <c r="Y362" s="195">
        <v>571016.5</v>
      </c>
      <c r="Z362" s="195">
        <v>564430</v>
      </c>
      <c r="AA362" s="195">
        <v>560629</v>
      </c>
      <c r="AB362" s="195">
        <v>557972.5</v>
      </c>
      <c r="AC362" s="195">
        <v>554318.5</v>
      </c>
      <c r="AD362" s="195">
        <v>549573.5</v>
      </c>
    </row>
    <row r="363" spans="1:30" x14ac:dyDescent="0.2">
      <c r="A363" s="77" t="s">
        <v>28</v>
      </c>
      <c r="B363" s="79" t="s">
        <v>176</v>
      </c>
      <c r="C363" s="105">
        <v>20</v>
      </c>
      <c r="D363" s="105">
        <v>24</v>
      </c>
      <c r="E363" s="106">
        <v>727919</v>
      </c>
      <c r="F363" s="106">
        <v>729817</v>
      </c>
      <c r="G363" s="106">
        <v>726858</v>
      </c>
      <c r="H363" s="106">
        <v>718735</v>
      </c>
      <c r="I363" s="106">
        <v>706345</v>
      </c>
      <c r="J363" s="106">
        <v>690833</v>
      </c>
      <c r="K363" s="106">
        <v>669223</v>
      </c>
      <c r="L363" s="195">
        <v>683364.5</v>
      </c>
      <c r="M363" s="195">
        <v>654501</v>
      </c>
      <c r="N363" s="195">
        <v>626304</v>
      </c>
      <c r="O363" s="195">
        <v>601460.5</v>
      </c>
      <c r="P363" s="195">
        <v>581339.5</v>
      </c>
      <c r="Q363" s="195">
        <v>567237</v>
      </c>
      <c r="R363" s="195">
        <v>561290.5</v>
      </c>
      <c r="S363" s="195">
        <v>563692</v>
      </c>
      <c r="T363" s="195">
        <v>571890</v>
      </c>
      <c r="U363" s="195">
        <v>582572.5</v>
      </c>
      <c r="V363" s="195">
        <v>592708</v>
      </c>
      <c r="W363" s="195">
        <v>600623.5</v>
      </c>
      <c r="X363" s="195">
        <v>606117.5</v>
      </c>
      <c r="Y363" s="195">
        <v>609203.5</v>
      </c>
      <c r="Z363" s="195">
        <v>609267</v>
      </c>
      <c r="AA363" s="195">
        <v>605372</v>
      </c>
      <c r="AB363" s="195">
        <v>598238</v>
      </c>
      <c r="AC363" s="195">
        <v>589555.5</v>
      </c>
      <c r="AD363" s="195">
        <v>580696.5</v>
      </c>
    </row>
    <row r="364" spans="1:30" x14ac:dyDescent="0.2">
      <c r="A364" s="77" t="s">
        <v>28</v>
      </c>
      <c r="B364" s="79" t="s">
        <v>176</v>
      </c>
      <c r="C364" s="105">
        <v>25</v>
      </c>
      <c r="D364" s="105">
        <v>29</v>
      </c>
      <c r="E364" s="106">
        <v>715633</v>
      </c>
      <c r="F364" s="106">
        <v>733134</v>
      </c>
      <c r="G364" s="106">
        <v>751596</v>
      </c>
      <c r="H364" s="106">
        <v>768580</v>
      </c>
      <c r="I364" s="106">
        <v>780271</v>
      </c>
      <c r="J364" s="106">
        <v>783760</v>
      </c>
      <c r="K364" s="106">
        <v>768457</v>
      </c>
      <c r="L364" s="195">
        <v>786142.5</v>
      </c>
      <c r="M364" s="195">
        <v>763184.5</v>
      </c>
      <c r="N364" s="195">
        <v>736538.5</v>
      </c>
      <c r="O364" s="195">
        <v>707996.5</v>
      </c>
      <c r="P364" s="195">
        <v>679908.5</v>
      </c>
      <c r="Q364" s="195">
        <v>653686.5</v>
      </c>
      <c r="R364" s="195">
        <v>628871.5</v>
      </c>
      <c r="S364" s="195">
        <v>605877.5</v>
      </c>
      <c r="T364" s="195">
        <v>586997</v>
      </c>
      <c r="U364" s="195">
        <v>573325</v>
      </c>
      <c r="V364" s="195">
        <v>565733.5</v>
      </c>
      <c r="W364" s="195">
        <v>565772</v>
      </c>
      <c r="X364" s="195">
        <v>572960.5</v>
      </c>
      <c r="Y364" s="195">
        <v>584276.5</v>
      </c>
      <c r="Z364" s="195">
        <v>596339</v>
      </c>
      <c r="AA364" s="195">
        <v>606465.5</v>
      </c>
      <c r="AB364" s="195">
        <v>613675</v>
      </c>
      <c r="AC364" s="195">
        <v>618285.5</v>
      </c>
      <c r="AD364" s="195">
        <v>620457</v>
      </c>
    </row>
    <row r="365" spans="1:30" x14ac:dyDescent="0.2">
      <c r="A365" s="77" t="s">
        <v>28</v>
      </c>
      <c r="B365" s="79" t="s">
        <v>176</v>
      </c>
      <c r="C365" s="105">
        <v>30</v>
      </c>
      <c r="D365" s="105">
        <v>34</v>
      </c>
      <c r="E365" s="106">
        <v>664683</v>
      </c>
      <c r="F365" s="106">
        <v>679805</v>
      </c>
      <c r="G365" s="106">
        <v>699233</v>
      </c>
      <c r="H365" s="106">
        <v>721036</v>
      </c>
      <c r="I365" s="106">
        <v>742222</v>
      </c>
      <c r="J365" s="106">
        <v>760568</v>
      </c>
      <c r="K365" s="106">
        <v>767795</v>
      </c>
      <c r="L365" s="195">
        <v>809951.5</v>
      </c>
      <c r="M365" s="195">
        <v>809350.5</v>
      </c>
      <c r="N365" s="195">
        <v>804242.5</v>
      </c>
      <c r="O365" s="195">
        <v>794164</v>
      </c>
      <c r="P365" s="195">
        <v>779289</v>
      </c>
      <c r="Q365" s="195">
        <v>761599.5</v>
      </c>
      <c r="R365" s="195">
        <v>741809.5</v>
      </c>
      <c r="S365" s="195">
        <v>719291.5</v>
      </c>
      <c r="T365" s="195">
        <v>695488.5</v>
      </c>
      <c r="U365" s="195">
        <v>672523</v>
      </c>
      <c r="V365" s="195">
        <v>651498</v>
      </c>
      <c r="W365" s="195">
        <v>631542.5</v>
      </c>
      <c r="X365" s="195">
        <v>612544</v>
      </c>
      <c r="Y365" s="195">
        <v>596353</v>
      </c>
      <c r="Z365" s="195">
        <v>583944.5</v>
      </c>
      <c r="AA365" s="195">
        <v>576436.5</v>
      </c>
      <c r="AB365" s="195">
        <v>575945</v>
      </c>
      <c r="AC365" s="195">
        <v>582434.5</v>
      </c>
      <c r="AD365" s="195">
        <v>593012</v>
      </c>
    </row>
    <row r="366" spans="1:30" x14ac:dyDescent="0.2">
      <c r="A366" s="77" t="s">
        <v>28</v>
      </c>
      <c r="B366" s="79" t="s">
        <v>176</v>
      </c>
      <c r="C366" s="105">
        <v>35</v>
      </c>
      <c r="D366" s="105">
        <v>39</v>
      </c>
      <c r="E366" s="106">
        <v>644937</v>
      </c>
      <c r="F366" s="106">
        <v>652195</v>
      </c>
      <c r="G366" s="106">
        <v>660469</v>
      </c>
      <c r="H366" s="106">
        <v>669766</v>
      </c>
      <c r="I366" s="106">
        <v>680407</v>
      </c>
      <c r="J366" s="106">
        <v>692548</v>
      </c>
      <c r="K366" s="106">
        <v>702407</v>
      </c>
      <c r="L366" s="195">
        <v>743315.5</v>
      </c>
      <c r="M366" s="195">
        <v>754702</v>
      </c>
      <c r="N366" s="195">
        <v>765859.5</v>
      </c>
      <c r="O366" s="195">
        <v>776504</v>
      </c>
      <c r="P366" s="195">
        <v>785922</v>
      </c>
      <c r="Q366" s="195">
        <v>791907.5</v>
      </c>
      <c r="R366" s="195">
        <v>793482</v>
      </c>
      <c r="S366" s="195">
        <v>791190.5</v>
      </c>
      <c r="T366" s="195">
        <v>784358</v>
      </c>
      <c r="U366" s="195">
        <v>773001.5</v>
      </c>
      <c r="V366" s="195">
        <v>758895</v>
      </c>
      <c r="W366" s="195">
        <v>742483.5</v>
      </c>
      <c r="X366" s="195">
        <v>722782.5</v>
      </c>
      <c r="Y366" s="195">
        <v>700914.5</v>
      </c>
      <c r="Z366" s="195">
        <v>678900</v>
      </c>
      <c r="AA366" s="195">
        <v>658002</v>
      </c>
      <c r="AB366" s="195">
        <v>637745.5</v>
      </c>
      <c r="AC366" s="195">
        <v>618329</v>
      </c>
      <c r="AD366" s="195">
        <v>601688.5</v>
      </c>
    </row>
    <row r="367" spans="1:30" x14ac:dyDescent="0.2">
      <c r="A367" s="77" t="s">
        <v>28</v>
      </c>
      <c r="B367" s="79" t="s">
        <v>176</v>
      </c>
      <c r="C367" s="105">
        <v>40</v>
      </c>
      <c r="D367" s="105">
        <v>44</v>
      </c>
      <c r="E367" s="106">
        <v>624415</v>
      </c>
      <c r="F367" s="106">
        <v>629674</v>
      </c>
      <c r="G367" s="106">
        <v>637469</v>
      </c>
      <c r="H367" s="106">
        <v>646489</v>
      </c>
      <c r="I367" s="106">
        <v>654753</v>
      </c>
      <c r="J367" s="106">
        <v>661077</v>
      </c>
      <c r="K367" s="106">
        <v>665585</v>
      </c>
      <c r="L367" s="195">
        <v>685319</v>
      </c>
      <c r="M367" s="195">
        <v>691113.5</v>
      </c>
      <c r="N367" s="195">
        <v>698372</v>
      </c>
      <c r="O367" s="195">
        <v>707410.5</v>
      </c>
      <c r="P367" s="195">
        <v>718000</v>
      </c>
      <c r="Q367" s="195">
        <v>730003</v>
      </c>
      <c r="R367" s="195">
        <v>742782</v>
      </c>
      <c r="S367" s="195">
        <v>755739</v>
      </c>
      <c r="T367" s="195">
        <v>768456.5</v>
      </c>
      <c r="U367" s="195">
        <v>780120</v>
      </c>
      <c r="V367" s="195">
        <v>788401.5</v>
      </c>
      <c r="W367" s="195">
        <v>792157.5</v>
      </c>
      <c r="X367" s="195">
        <v>791699.5</v>
      </c>
      <c r="Y367" s="195">
        <v>786145</v>
      </c>
      <c r="Z367" s="195">
        <v>775445.5</v>
      </c>
      <c r="AA367" s="195">
        <v>761470.5</v>
      </c>
      <c r="AB367" s="195">
        <v>744916</v>
      </c>
      <c r="AC367" s="195">
        <v>725008.5</v>
      </c>
      <c r="AD367" s="195">
        <v>702924</v>
      </c>
    </row>
    <row r="368" spans="1:30" x14ac:dyDescent="0.2">
      <c r="A368" s="77" t="s">
        <v>28</v>
      </c>
      <c r="B368" s="79" t="s">
        <v>176</v>
      </c>
      <c r="C368" s="105">
        <v>45</v>
      </c>
      <c r="D368" s="105">
        <v>49</v>
      </c>
      <c r="E368" s="106">
        <v>615831</v>
      </c>
      <c r="F368" s="106">
        <v>619127</v>
      </c>
      <c r="G368" s="106">
        <v>622971</v>
      </c>
      <c r="H368" s="106">
        <v>626850</v>
      </c>
      <c r="I368" s="106">
        <v>630221</v>
      </c>
      <c r="J368" s="106">
        <v>632832</v>
      </c>
      <c r="K368" s="106">
        <v>636681</v>
      </c>
      <c r="L368" s="195">
        <v>651500</v>
      </c>
      <c r="M368" s="195">
        <v>654773</v>
      </c>
      <c r="N368" s="195">
        <v>658779.5</v>
      </c>
      <c r="O368" s="195">
        <v>663268.5</v>
      </c>
      <c r="P368" s="195">
        <v>668480</v>
      </c>
      <c r="Q368" s="195">
        <v>674386</v>
      </c>
      <c r="R368" s="195">
        <v>681124.5</v>
      </c>
      <c r="S368" s="195">
        <v>689555</v>
      </c>
      <c r="T368" s="195">
        <v>699926</v>
      </c>
      <c r="U368" s="195">
        <v>711945.5</v>
      </c>
      <c r="V368" s="195">
        <v>725395.5</v>
      </c>
      <c r="W368" s="195">
        <v>739535.5</v>
      </c>
      <c r="X368" s="195">
        <v>753624</v>
      </c>
      <c r="Y368" s="195">
        <v>767114</v>
      </c>
      <c r="Z368" s="195">
        <v>779152</v>
      </c>
      <c r="AA368" s="195">
        <v>787484</v>
      </c>
      <c r="AB368" s="195">
        <v>791135.5</v>
      </c>
      <c r="AC368" s="195">
        <v>790548</v>
      </c>
      <c r="AD368" s="195">
        <v>784880</v>
      </c>
    </row>
    <row r="369" spans="1:30" x14ac:dyDescent="0.2">
      <c r="A369" s="77" t="s">
        <v>28</v>
      </c>
      <c r="B369" s="79" t="s">
        <v>176</v>
      </c>
      <c r="C369" s="105">
        <v>50</v>
      </c>
      <c r="D369" s="105">
        <v>54</v>
      </c>
      <c r="E369" s="106">
        <v>590203</v>
      </c>
      <c r="F369" s="106">
        <v>598355</v>
      </c>
      <c r="G369" s="106">
        <v>605968</v>
      </c>
      <c r="H369" s="106">
        <v>612420</v>
      </c>
      <c r="I369" s="106">
        <v>616998</v>
      </c>
      <c r="J369" s="106">
        <v>619294</v>
      </c>
      <c r="K369" s="106">
        <v>621684</v>
      </c>
      <c r="L369" s="195">
        <v>630670.5</v>
      </c>
      <c r="M369" s="195">
        <v>632552</v>
      </c>
      <c r="N369" s="195">
        <v>633870.5</v>
      </c>
      <c r="O369" s="195">
        <v>635430.5</v>
      </c>
      <c r="P369" s="195">
        <v>637742.5</v>
      </c>
      <c r="Q369" s="195">
        <v>640818</v>
      </c>
      <c r="R369" s="195">
        <v>644804</v>
      </c>
      <c r="S369" s="195">
        <v>649611</v>
      </c>
      <c r="T369" s="195">
        <v>655002.5</v>
      </c>
      <c r="U369" s="195">
        <v>661175</v>
      </c>
      <c r="V369" s="195">
        <v>668051</v>
      </c>
      <c r="W369" s="195">
        <v>675700.5</v>
      </c>
      <c r="X369" s="195">
        <v>684884</v>
      </c>
      <c r="Y369" s="195">
        <v>695763.5</v>
      </c>
      <c r="Z369" s="195">
        <v>708021</v>
      </c>
      <c r="AA369" s="195">
        <v>721483.5</v>
      </c>
      <c r="AB369" s="195">
        <v>735519</v>
      </c>
      <c r="AC369" s="195">
        <v>749475.5</v>
      </c>
      <c r="AD369" s="195">
        <v>762832.5</v>
      </c>
    </row>
    <row r="370" spans="1:30" x14ac:dyDescent="0.2">
      <c r="A370" s="77" t="s">
        <v>28</v>
      </c>
      <c r="B370" s="79" t="s">
        <v>176</v>
      </c>
      <c r="C370" s="105">
        <v>55</v>
      </c>
      <c r="D370" s="105">
        <v>59</v>
      </c>
      <c r="E370" s="106">
        <v>524856</v>
      </c>
      <c r="F370" s="106">
        <v>537549</v>
      </c>
      <c r="G370" s="106">
        <v>551819</v>
      </c>
      <c r="H370" s="106">
        <v>566200</v>
      </c>
      <c r="I370" s="106">
        <v>578471</v>
      </c>
      <c r="J370" s="106">
        <v>587199</v>
      </c>
      <c r="K370" s="106">
        <v>595395</v>
      </c>
      <c r="L370" s="195">
        <v>593943.5</v>
      </c>
      <c r="M370" s="195">
        <v>600610</v>
      </c>
      <c r="N370" s="195">
        <v>606420</v>
      </c>
      <c r="O370" s="195">
        <v>611010.5</v>
      </c>
      <c r="P370" s="195">
        <v>614906.5</v>
      </c>
      <c r="Q370" s="195">
        <v>618278</v>
      </c>
      <c r="R370" s="195">
        <v>620787.5</v>
      </c>
      <c r="S370" s="195">
        <v>622724</v>
      </c>
      <c r="T370" s="195">
        <v>624965.5</v>
      </c>
      <c r="U370" s="195">
        <v>627988</v>
      </c>
      <c r="V370" s="195">
        <v>631771</v>
      </c>
      <c r="W370" s="195">
        <v>636416</v>
      </c>
      <c r="X370" s="195">
        <v>641776.5</v>
      </c>
      <c r="Y370" s="195">
        <v>647567.5</v>
      </c>
      <c r="Z370" s="195">
        <v>653964</v>
      </c>
      <c r="AA370" s="195">
        <v>660919.5</v>
      </c>
      <c r="AB370" s="195">
        <v>668571.5</v>
      </c>
      <c r="AC370" s="195">
        <v>677720.5</v>
      </c>
      <c r="AD370" s="195">
        <v>688541.5</v>
      </c>
    </row>
    <row r="371" spans="1:30" x14ac:dyDescent="0.2">
      <c r="A371" s="77" t="s">
        <v>28</v>
      </c>
      <c r="B371" s="79" t="s">
        <v>176</v>
      </c>
      <c r="C371" s="105">
        <v>60</v>
      </c>
      <c r="D371" s="105">
        <v>64</v>
      </c>
      <c r="E371" s="106">
        <v>449278</v>
      </c>
      <c r="F371" s="106">
        <v>464652</v>
      </c>
      <c r="G371" s="106">
        <v>478672</v>
      </c>
      <c r="H371" s="106">
        <v>491467</v>
      </c>
      <c r="I371" s="106">
        <v>503474</v>
      </c>
      <c r="J371" s="106">
        <v>514837.99999999994</v>
      </c>
      <c r="K371" s="106">
        <v>527986</v>
      </c>
      <c r="L371" s="195">
        <v>528392.5</v>
      </c>
      <c r="M371" s="195">
        <v>539607.5</v>
      </c>
      <c r="N371" s="195">
        <v>550983</v>
      </c>
      <c r="O371" s="195">
        <v>561583</v>
      </c>
      <c r="P371" s="195">
        <v>570620.5</v>
      </c>
      <c r="Q371" s="195">
        <v>578447</v>
      </c>
      <c r="R371" s="195">
        <v>585681</v>
      </c>
      <c r="S371" s="195">
        <v>591916.5</v>
      </c>
      <c r="T371" s="195">
        <v>597000.5</v>
      </c>
      <c r="U371" s="195">
        <v>601427</v>
      </c>
      <c r="V371" s="195">
        <v>605343.5</v>
      </c>
      <c r="W371" s="195">
        <v>608394.5</v>
      </c>
      <c r="X371" s="195">
        <v>610824.5</v>
      </c>
      <c r="Y371" s="195">
        <v>613457</v>
      </c>
      <c r="Z371" s="195">
        <v>616746.5</v>
      </c>
      <c r="AA371" s="195">
        <v>620692.5</v>
      </c>
      <c r="AB371" s="195">
        <v>625440.5</v>
      </c>
      <c r="AC371" s="195">
        <v>630877</v>
      </c>
      <c r="AD371" s="195">
        <v>636730.5</v>
      </c>
    </row>
    <row r="372" spans="1:30" x14ac:dyDescent="0.2">
      <c r="A372" s="77" t="s">
        <v>28</v>
      </c>
      <c r="B372" s="79" t="s">
        <v>176</v>
      </c>
      <c r="C372" s="105">
        <v>65</v>
      </c>
      <c r="D372" s="105">
        <v>69</v>
      </c>
      <c r="E372" s="106">
        <v>338542</v>
      </c>
      <c r="F372" s="106">
        <v>355313</v>
      </c>
      <c r="G372" s="106">
        <v>375277</v>
      </c>
      <c r="H372" s="106">
        <v>396569</v>
      </c>
      <c r="I372" s="106">
        <v>416383</v>
      </c>
      <c r="J372" s="106">
        <v>432902</v>
      </c>
      <c r="K372" s="106">
        <v>448131</v>
      </c>
      <c r="L372" s="195">
        <v>446073</v>
      </c>
      <c r="M372" s="195">
        <v>458722</v>
      </c>
      <c r="N372" s="195">
        <v>471451.5</v>
      </c>
      <c r="O372" s="195">
        <v>484023</v>
      </c>
      <c r="P372" s="195">
        <v>496121.5</v>
      </c>
      <c r="Q372" s="195">
        <v>507824</v>
      </c>
      <c r="R372" s="195">
        <v>519491</v>
      </c>
      <c r="S372" s="195">
        <v>531023</v>
      </c>
      <c r="T372" s="195">
        <v>541838</v>
      </c>
      <c r="U372" s="195">
        <v>551161</v>
      </c>
      <c r="V372" s="195">
        <v>559322.5</v>
      </c>
      <c r="W372" s="195">
        <v>566903</v>
      </c>
      <c r="X372" s="195">
        <v>573483</v>
      </c>
      <c r="Y372" s="195">
        <v>578887.5</v>
      </c>
      <c r="Z372" s="195">
        <v>583578</v>
      </c>
      <c r="AA372" s="195">
        <v>587713.5</v>
      </c>
      <c r="AB372" s="195">
        <v>590985.5</v>
      </c>
      <c r="AC372" s="195">
        <v>593648</v>
      </c>
      <c r="AD372" s="195">
        <v>596503</v>
      </c>
    </row>
    <row r="373" spans="1:30" x14ac:dyDescent="0.2">
      <c r="A373" s="77" t="s">
        <v>28</v>
      </c>
      <c r="B373" s="79" t="s">
        <v>176</v>
      </c>
      <c r="C373" s="105">
        <v>70</v>
      </c>
      <c r="D373" s="105">
        <v>74</v>
      </c>
      <c r="E373" s="106">
        <v>262990</v>
      </c>
      <c r="F373" s="106">
        <v>271286</v>
      </c>
      <c r="G373" s="106">
        <v>280704</v>
      </c>
      <c r="H373" s="106">
        <v>291450</v>
      </c>
      <c r="I373" s="106">
        <v>303865</v>
      </c>
      <c r="J373" s="106">
        <v>317940</v>
      </c>
      <c r="K373" s="106">
        <v>333836</v>
      </c>
      <c r="L373" s="195">
        <v>352894</v>
      </c>
      <c r="M373" s="195">
        <v>366268</v>
      </c>
      <c r="N373" s="195">
        <v>379502.5</v>
      </c>
      <c r="O373" s="195">
        <v>392406.5</v>
      </c>
      <c r="P373" s="195">
        <v>405104</v>
      </c>
      <c r="Q373" s="195">
        <v>418051</v>
      </c>
      <c r="R373" s="195">
        <v>430784</v>
      </c>
      <c r="S373" s="195">
        <v>443376</v>
      </c>
      <c r="T373" s="195">
        <v>455853</v>
      </c>
      <c r="U373" s="195">
        <v>467918</v>
      </c>
      <c r="V373" s="195">
        <v>479631</v>
      </c>
      <c r="W373" s="195">
        <v>491310</v>
      </c>
      <c r="X373" s="195">
        <v>502844.5</v>
      </c>
      <c r="Y373" s="195">
        <v>513668</v>
      </c>
      <c r="Z373" s="195">
        <v>523034.99999999994</v>
      </c>
      <c r="AA373" s="195">
        <v>531265.5</v>
      </c>
      <c r="AB373" s="195">
        <v>538941</v>
      </c>
      <c r="AC373" s="195">
        <v>545673</v>
      </c>
      <c r="AD373" s="195">
        <v>551284</v>
      </c>
    </row>
    <row r="374" spans="1:30" x14ac:dyDescent="0.2">
      <c r="A374" s="77" t="s">
        <v>28</v>
      </c>
      <c r="B374" s="79" t="s">
        <v>176</v>
      </c>
      <c r="C374" s="105">
        <v>75</v>
      </c>
      <c r="D374" s="105">
        <v>79</v>
      </c>
      <c r="E374" s="106">
        <v>202010</v>
      </c>
      <c r="F374" s="106">
        <v>206695</v>
      </c>
      <c r="G374" s="106">
        <v>212887</v>
      </c>
      <c r="H374" s="106">
        <v>220146</v>
      </c>
      <c r="I374" s="106">
        <v>227915</v>
      </c>
      <c r="J374" s="106">
        <v>235874</v>
      </c>
      <c r="K374" s="106">
        <v>243243</v>
      </c>
      <c r="L374" s="195">
        <v>245872</v>
      </c>
      <c r="M374" s="195">
        <v>258755.49999999997</v>
      </c>
      <c r="N374" s="195">
        <v>273138.5</v>
      </c>
      <c r="O374" s="195">
        <v>288066.5</v>
      </c>
      <c r="P374" s="195">
        <v>303293</v>
      </c>
      <c r="Q374" s="195">
        <v>317571</v>
      </c>
      <c r="R374" s="195">
        <v>330598.5</v>
      </c>
      <c r="S374" s="195">
        <v>343205.5</v>
      </c>
      <c r="T374" s="195">
        <v>355558.5</v>
      </c>
      <c r="U374" s="195">
        <v>367782</v>
      </c>
      <c r="V374" s="195">
        <v>380260.5</v>
      </c>
      <c r="W374" s="195">
        <v>392553</v>
      </c>
      <c r="X374" s="195">
        <v>404716.5</v>
      </c>
      <c r="Y374" s="195">
        <v>416772</v>
      </c>
      <c r="Z374" s="195">
        <v>428453</v>
      </c>
      <c r="AA374" s="195">
        <v>439811</v>
      </c>
      <c r="AB374" s="195">
        <v>451143</v>
      </c>
      <c r="AC374" s="195">
        <v>462358</v>
      </c>
      <c r="AD374" s="195">
        <v>472928.5</v>
      </c>
    </row>
    <row r="375" spans="1:30" x14ac:dyDescent="0.2">
      <c r="A375" s="77" t="s">
        <v>28</v>
      </c>
      <c r="B375" s="79" t="s">
        <v>176</v>
      </c>
      <c r="C375" s="105">
        <v>80</v>
      </c>
      <c r="D375" s="105">
        <v>84</v>
      </c>
      <c r="E375" s="106">
        <v>149583</v>
      </c>
      <c r="F375" s="106">
        <v>151371</v>
      </c>
      <c r="G375" s="106">
        <v>153973</v>
      </c>
      <c r="H375" s="106">
        <v>157506</v>
      </c>
      <c r="I375" s="106">
        <v>161835</v>
      </c>
      <c r="J375" s="106">
        <v>166728</v>
      </c>
      <c r="K375" s="106">
        <v>171048</v>
      </c>
      <c r="L375" s="195">
        <v>169645</v>
      </c>
      <c r="M375" s="195">
        <v>173802.5</v>
      </c>
      <c r="N375" s="195">
        <v>179613</v>
      </c>
      <c r="O375" s="195">
        <v>186558.5</v>
      </c>
      <c r="P375" s="195">
        <v>194940</v>
      </c>
      <c r="Q375" s="195">
        <v>205063.5</v>
      </c>
      <c r="R375" s="195">
        <v>216986.5</v>
      </c>
      <c r="S375" s="195">
        <v>229713</v>
      </c>
      <c r="T375" s="195">
        <v>242914.5</v>
      </c>
      <c r="U375" s="195">
        <v>256404.99999999997</v>
      </c>
      <c r="V375" s="195">
        <v>269134</v>
      </c>
      <c r="W375" s="195">
        <v>280863</v>
      </c>
      <c r="X375" s="195">
        <v>292264</v>
      </c>
      <c r="Y375" s="195">
        <v>303479.5</v>
      </c>
      <c r="Z375" s="195">
        <v>314638.5</v>
      </c>
      <c r="AA375" s="195">
        <v>326032.5</v>
      </c>
      <c r="AB375" s="195">
        <v>337281</v>
      </c>
      <c r="AC375" s="195">
        <v>348443.5</v>
      </c>
      <c r="AD375" s="195">
        <v>359541.5</v>
      </c>
    </row>
    <row r="376" spans="1:30" x14ac:dyDescent="0.2">
      <c r="A376" s="77" t="s">
        <v>28</v>
      </c>
      <c r="B376" s="79" t="s">
        <v>176</v>
      </c>
      <c r="C376" s="105">
        <v>85</v>
      </c>
      <c r="D376" s="105">
        <v>89</v>
      </c>
      <c r="E376" s="106">
        <v>95042</v>
      </c>
      <c r="F376" s="106">
        <v>98063</v>
      </c>
      <c r="G376" s="106">
        <v>100145</v>
      </c>
      <c r="H376" s="106">
        <v>101543</v>
      </c>
      <c r="I376" s="106">
        <v>102949</v>
      </c>
      <c r="J376" s="106">
        <v>104882</v>
      </c>
      <c r="K376" s="106">
        <v>107748</v>
      </c>
      <c r="L376" s="195">
        <v>110643.5</v>
      </c>
      <c r="M376" s="195">
        <v>112178.5</v>
      </c>
      <c r="N376" s="195">
        <v>114504</v>
      </c>
      <c r="O376" s="195">
        <v>117017.5</v>
      </c>
      <c r="P376" s="195">
        <v>119876</v>
      </c>
      <c r="Q376" s="195">
        <v>123262</v>
      </c>
      <c r="R376" s="195">
        <v>127325.5</v>
      </c>
      <c r="S376" s="195">
        <v>132160</v>
      </c>
      <c r="T376" s="195">
        <v>137872</v>
      </c>
      <c r="U376" s="195">
        <v>144694.5</v>
      </c>
      <c r="V376" s="195">
        <v>152870</v>
      </c>
      <c r="W376" s="195">
        <v>162441</v>
      </c>
      <c r="X376" s="195">
        <v>172608.5</v>
      </c>
      <c r="Y376" s="195">
        <v>183133.5</v>
      </c>
      <c r="Z376" s="195">
        <v>193904.5</v>
      </c>
      <c r="AA376" s="195">
        <v>204130.5</v>
      </c>
      <c r="AB376" s="195">
        <v>213677</v>
      </c>
      <c r="AC376" s="195">
        <v>223030.5</v>
      </c>
      <c r="AD376" s="195">
        <v>232295.5</v>
      </c>
    </row>
    <row r="377" spans="1:30" x14ac:dyDescent="0.2">
      <c r="A377" s="77" t="s">
        <v>28</v>
      </c>
      <c r="B377" s="79" t="s">
        <v>176</v>
      </c>
      <c r="C377" s="105">
        <v>90</v>
      </c>
      <c r="D377" s="105">
        <v>94</v>
      </c>
      <c r="E377" s="106">
        <v>36731</v>
      </c>
      <c r="F377" s="106">
        <v>41393</v>
      </c>
      <c r="G377" s="106">
        <v>45332</v>
      </c>
      <c r="H377" s="106">
        <v>48763</v>
      </c>
      <c r="I377" s="106">
        <v>51371</v>
      </c>
      <c r="J377" s="106">
        <v>53137</v>
      </c>
      <c r="K377" s="106">
        <v>56492</v>
      </c>
      <c r="L377" s="195">
        <v>59449.5</v>
      </c>
      <c r="M377" s="195">
        <v>59846</v>
      </c>
      <c r="N377" s="195">
        <v>60835</v>
      </c>
      <c r="O377" s="195">
        <v>62089</v>
      </c>
      <c r="P377" s="195">
        <v>63501</v>
      </c>
      <c r="Q377" s="195">
        <v>65022.499999999993</v>
      </c>
      <c r="R377" s="195">
        <v>66645.5</v>
      </c>
      <c r="S377" s="195">
        <v>68373</v>
      </c>
      <c r="T377" s="195">
        <v>70242</v>
      </c>
      <c r="U377" s="195">
        <v>72346</v>
      </c>
      <c r="V377" s="195">
        <v>74795.5</v>
      </c>
      <c r="W377" s="195">
        <v>77683.5</v>
      </c>
      <c r="X377" s="195">
        <v>81068.5</v>
      </c>
      <c r="Y377" s="195">
        <v>85025.5</v>
      </c>
      <c r="Z377" s="195">
        <v>89709</v>
      </c>
      <c r="AA377" s="195">
        <v>95280</v>
      </c>
      <c r="AB377" s="195">
        <v>101773</v>
      </c>
      <c r="AC377" s="195">
        <v>108643.5</v>
      </c>
      <c r="AD377" s="195">
        <v>115741</v>
      </c>
    </row>
    <row r="378" spans="1:30" x14ac:dyDescent="0.2">
      <c r="A378" s="77" t="s">
        <v>28</v>
      </c>
      <c r="B378" s="79" t="s">
        <v>176</v>
      </c>
      <c r="C378" s="105">
        <v>95</v>
      </c>
      <c r="D378" s="105">
        <v>99</v>
      </c>
      <c r="E378" s="106">
        <v>10051</v>
      </c>
      <c r="F378" s="106">
        <v>11164</v>
      </c>
      <c r="G378" s="106">
        <v>12726</v>
      </c>
      <c r="H378" s="106">
        <v>14176</v>
      </c>
      <c r="I378" s="106">
        <v>15068</v>
      </c>
      <c r="J378" s="106">
        <v>15114</v>
      </c>
      <c r="K378" s="106">
        <v>17207</v>
      </c>
      <c r="L378" s="195">
        <v>19848</v>
      </c>
      <c r="M378" s="195">
        <v>21192</v>
      </c>
      <c r="N378" s="195">
        <v>22439.5</v>
      </c>
      <c r="O378" s="195">
        <v>23383.5</v>
      </c>
      <c r="P378" s="195">
        <v>24117.5</v>
      </c>
      <c r="Q378" s="195">
        <v>24689.5</v>
      </c>
      <c r="R378" s="195">
        <v>25196</v>
      </c>
      <c r="S378" s="195">
        <v>25773.5</v>
      </c>
      <c r="T378" s="195">
        <v>26472.5</v>
      </c>
      <c r="U378" s="195">
        <v>27241</v>
      </c>
      <c r="V378" s="195">
        <v>28056</v>
      </c>
      <c r="W378" s="195">
        <v>28918</v>
      </c>
      <c r="X378" s="195">
        <v>29837</v>
      </c>
      <c r="Y378" s="195">
        <v>30840</v>
      </c>
      <c r="Z378" s="195">
        <v>31969</v>
      </c>
      <c r="AA378" s="195">
        <v>33270</v>
      </c>
      <c r="AB378" s="195">
        <v>34787</v>
      </c>
      <c r="AC378" s="195">
        <v>36551</v>
      </c>
      <c r="AD378" s="195">
        <v>38594</v>
      </c>
    </row>
    <row r="379" spans="1:30" x14ac:dyDescent="0.2">
      <c r="A379" s="77" t="s">
        <v>28</v>
      </c>
      <c r="B379" s="79" t="s">
        <v>176</v>
      </c>
      <c r="C379" s="105">
        <v>100</v>
      </c>
      <c r="D379" s="105">
        <v>104</v>
      </c>
      <c r="E379" s="106">
        <v>2140</v>
      </c>
      <c r="F379" s="106">
        <v>2294</v>
      </c>
      <c r="G379" s="106">
        <v>2443</v>
      </c>
      <c r="H379" s="106">
        <v>2596</v>
      </c>
      <c r="I379" s="106">
        <v>2763</v>
      </c>
      <c r="J379" s="106">
        <v>2952</v>
      </c>
      <c r="K379" s="106">
        <v>3195</v>
      </c>
      <c r="L379" s="195">
        <v>3382.5</v>
      </c>
      <c r="M379" s="195">
        <v>3796.5</v>
      </c>
      <c r="N379" s="195">
        <v>4258.5</v>
      </c>
      <c r="O379" s="195">
        <v>4736</v>
      </c>
      <c r="P379" s="195">
        <v>5222</v>
      </c>
      <c r="Q379" s="195">
        <v>5723.5</v>
      </c>
      <c r="R379" s="195">
        <v>6208</v>
      </c>
      <c r="S379" s="195">
        <v>6621</v>
      </c>
      <c r="T379" s="195">
        <v>6954.5</v>
      </c>
      <c r="U379" s="195">
        <v>7239</v>
      </c>
      <c r="V379" s="195">
        <v>7493.5</v>
      </c>
      <c r="W379" s="195">
        <v>7737.5</v>
      </c>
      <c r="X379" s="195">
        <v>7995</v>
      </c>
      <c r="Y379" s="195">
        <v>8279</v>
      </c>
      <c r="Z379" s="195">
        <v>8578.5</v>
      </c>
      <c r="AA379" s="195">
        <v>8888.5</v>
      </c>
      <c r="AB379" s="195">
        <v>9214</v>
      </c>
      <c r="AC379" s="195">
        <v>9567.5</v>
      </c>
      <c r="AD379" s="195">
        <v>9958.5</v>
      </c>
    </row>
    <row r="380" spans="1:30" x14ac:dyDescent="0.2">
      <c r="A380" s="77" t="s">
        <v>29</v>
      </c>
      <c r="B380" s="79" t="s">
        <v>175</v>
      </c>
      <c r="C380" s="105">
        <v>0</v>
      </c>
      <c r="D380" s="105">
        <v>4</v>
      </c>
      <c r="E380" s="106">
        <v>1876969</v>
      </c>
      <c r="F380" s="106">
        <v>1889028</v>
      </c>
      <c r="G380" s="106">
        <v>1900582</v>
      </c>
      <c r="H380" s="106">
        <v>1908554</v>
      </c>
      <c r="I380" s="106">
        <v>1909034</v>
      </c>
      <c r="J380" s="106">
        <v>1898922</v>
      </c>
      <c r="K380" s="106">
        <v>1899794</v>
      </c>
      <c r="L380" s="195">
        <v>1863450</v>
      </c>
      <c r="M380" s="195">
        <v>1845367</v>
      </c>
      <c r="N380" s="195">
        <v>1823665.5</v>
      </c>
      <c r="O380" s="195">
        <v>1799622.5</v>
      </c>
      <c r="P380" s="195">
        <v>1775746.5</v>
      </c>
      <c r="Q380" s="195">
        <v>1753868.5</v>
      </c>
      <c r="R380" s="195">
        <v>1733547</v>
      </c>
      <c r="S380" s="195">
        <v>1714131</v>
      </c>
      <c r="T380" s="195">
        <v>1695910</v>
      </c>
      <c r="U380" s="195">
        <v>1678256</v>
      </c>
      <c r="V380" s="195">
        <v>1660727</v>
      </c>
      <c r="W380" s="195">
        <v>1643380.5</v>
      </c>
      <c r="X380" s="195">
        <v>1626107</v>
      </c>
      <c r="Y380" s="195">
        <v>1609577.5</v>
      </c>
      <c r="Z380" s="195">
        <v>1594304.5</v>
      </c>
      <c r="AA380" s="195">
        <v>1579345.5</v>
      </c>
      <c r="AB380" s="195">
        <v>1564775</v>
      </c>
      <c r="AC380" s="195">
        <v>1550536</v>
      </c>
      <c r="AD380" s="195">
        <v>1536259.5</v>
      </c>
    </row>
    <row r="381" spans="1:30" x14ac:dyDescent="0.2">
      <c r="A381" s="77" t="s">
        <v>29</v>
      </c>
      <c r="B381" s="79" t="s">
        <v>175</v>
      </c>
      <c r="C381" s="105">
        <v>5</v>
      </c>
      <c r="D381" s="105">
        <v>9</v>
      </c>
      <c r="E381" s="106">
        <v>1951394</v>
      </c>
      <c r="F381" s="106">
        <v>1925664</v>
      </c>
      <c r="G381" s="106">
        <v>1910922</v>
      </c>
      <c r="H381" s="106">
        <v>1904827</v>
      </c>
      <c r="I381" s="106">
        <v>1901364</v>
      </c>
      <c r="J381" s="106">
        <v>1893684</v>
      </c>
      <c r="K381" s="106">
        <v>1889032</v>
      </c>
      <c r="L381" s="195">
        <v>1879869.5</v>
      </c>
      <c r="M381" s="195">
        <v>1876202</v>
      </c>
      <c r="N381" s="195">
        <v>1872465.5</v>
      </c>
      <c r="O381" s="195">
        <v>1867610.5</v>
      </c>
      <c r="P381" s="195">
        <v>1859262.5</v>
      </c>
      <c r="Q381" s="195">
        <v>1846853.5</v>
      </c>
      <c r="R381" s="195">
        <v>1831288</v>
      </c>
      <c r="S381" s="195">
        <v>1812350.5</v>
      </c>
      <c r="T381" s="195">
        <v>1790666</v>
      </c>
      <c r="U381" s="195">
        <v>1768447.5</v>
      </c>
      <c r="V381" s="195">
        <v>1747519.5</v>
      </c>
      <c r="W381" s="195">
        <v>1727739.5</v>
      </c>
      <c r="X381" s="195">
        <v>1708718.5</v>
      </c>
      <c r="Y381" s="195">
        <v>1690796.5</v>
      </c>
      <c r="Z381" s="195">
        <v>1673367</v>
      </c>
      <c r="AA381" s="195">
        <v>1656012.5</v>
      </c>
      <c r="AB381" s="195">
        <v>1638816.5</v>
      </c>
      <c r="AC381" s="195">
        <v>1621687.5</v>
      </c>
      <c r="AD381" s="195">
        <v>1605297</v>
      </c>
    </row>
    <row r="382" spans="1:30" x14ac:dyDescent="0.2">
      <c r="A382" s="77" t="s">
        <v>29</v>
      </c>
      <c r="B382" s="79" t="s">
        <v>175</v>
      </c>
      <c r="C382" s="105">
        <v>10</v>
      </c>
      <c r="D382" s="105">
        <v>14</v>
      </c>
      <c r="E382" s="106">
        <v>2128883</v>
      </c>
      <c r="F382" s="106">
        <v>2105555</v>
      </c>
      <c r="G382" s="106">
        <v>2077882</v>
      </c>
      <c r="H382" s="106">
        <v>2046129</v>
      </c>
      <c r="I382" s="106">
        <v>2012212</v>
      </c>
      <c r="J382" s="106">
        <v>1978788</v>
      </c>
      <c r="K382" s="106">
        <v>1949519</v>
      </c>
      <c r="L382" s="195">
        <v>1904635.5</v>
      </c>
      <c r="M382" s="195">
        <v>1890537.5</v>
      </c>
      <c r="N382" s="195">
        <v>1881173.5</v>
      </c>
      <c r="O382" s="195">
        <v>1875386.5</v>
      </c>
      <c r="P382" s="195">
        <v>1872603.5</v>
      </c>
      <c r="Q382" s="195">
        <v>1870960</v>
      </c>
      <c r="R382" s="195">
        <v>1868720.5</v>
      </c>
      <c r="S382" s="195">
        <v>1866390.5</v>
      </c>
      <c r="T382" s="195">
        <v>1862690.5</v>
      </c>
      <c r="U382" s="195">
        <v>1855147</v>
      </c>
      <c r="V382" s="195">
        <v>1843209.5</v>
      </c>
      <c r="W382" s="195">
        <v>1827921</v>
      </c>
      <c r="X382" s="195">
        <v>1809187.5</v>
      </c>
      <c r="Y382" s="195">
        <v>1787663</v>
      </c>
      <c r="Z382" s="195">
        <v>1765568</v>
      </c>
      <c r="AA382" s="195">
        <v>1744740.5</v>
      </c>
      <c r="AB382" s="195">
        <v>1725048</v>
      </c>
      <c r="AC382" s="195">
        <v>1706109.5</v>
      </c>
      <c r="AD382" s="195">
        <v>1688268.5</v>
      </c>
    </row>
    <row r="383" spans="1:30" x14ac:dyDescent="0.2">
      <c r="A383" s="77" t="s">
        <v>29</v>
      </c>
      <c r="B383" s="79" t="s">
        <v>175</v>
      </c>
      <c r="C383" s="105">
        <v>15</v>
      </c>
      <c r="D383" s="105">
        <v>19</v>
      </c>
      <c r="E383" s="106">
        <v>2177928</v>
      </c>
      <c r="F383" s="106">
        <v>2183983</v>
      </c>
      <c r="G383" s="106">
        <v>2192928</v>
      </c>
      <c r="H383" s="106">
        <v>2197827</v>
      </c>
      <c r="I383" s="106">
        <v>2190322</v>
      </c>
      <c r="J383" s="106">
        <v>2166822</v>
      </c>
      <c r="K383" s="106">
        <v>2128079</v>
      </c>
      <c r="L383" s="195">
        <v>2044761.5</v>
      </c>
      <c r="M383" s="195">
        <v>1995624</v>
      </c>
      <c r="N383" s="195">
        <v>1953053.5</v>
      </c>
      <c r="O383" s="195">
        <v>1919350.5</v>
      </c>
      <c r="P383" s="195">
        <v>1895301.5</v>
      </c>
      <c r="Q383" s="195">
        <v>1879838</v>
      </c>
      <c r="R383" s="195">
        <v>1870442.5</v>
      </c>
      <c r="S383" s="195">
        <v>1864866</v>
      </c>
      <c r="T383" s="195">
        <v>1861797</v>
      </c>
      <c r="U383" s="195">
        <v>1860787</v>
      </c>
      <c r="V383" s="195">
        <v>1860217</v>
      </c>
      <c r="W383" s="195">
        <v>1858651</v>
      </c>
      <c r="X383" s="195">
        <v>1856798</v>
      </c>
      <c r="Y383" s="195">
        <v>1853459</v>
      </c>
      <c r="Z383" s="195">
        <v>1846211.5</v>
      </c>
      <c r="AA383" s="195">
        <v>1834536.5</v>
      </c>
      <c r="AB383" s="195">
        <v>1819500</v>
      </c>
      <c r="AC383" s="195">
        <v>1801024</v>
      </c>
      <c r="AD383" s="195">
        <v>1779761.5</v>
      </c>
    </row>
    <row r="384" spans="1:30" x14ac:dyDescent="0.2">
      <c r="A384" s="77" t="s">
        <v>29</v>
      </c>
      <c r="B384" s="79" t="s">
        <v>175</v>
      </c>
      <c r="C384" s="105">
        <v>20</v>
      </c>
      <c r="D384" s="105">
        <v>24</v>
      </c>
      <c r="E384" s="106">
        <v>2176302</v>
      </c>
      <c r="F384" s="106">
        <v>2202431</v>
      </c>
      <c r="G384" s="106">
        <v>2222756</v>
      </c>
      <c r="H384" s="106">
        <v>2237048</v>
      </c>
      <c r="I384" s="106">
        <v>2245324</v>
      </c>
      <c r="J384" s="106">
        <v>2246568</v>
      </c>
      <c r="K384" s="106">
        <v>2221797</v>
      </c>
      <c r="L384" s="195">
        <v>2211820</v>
      </c>
      <c r="M384" s="195">
        <v>2164566.5</v>
      </c>
      <c r="N384" s="195">
        <v>2115195</v>
      </c>
      <c r="O384" s="195">
        <v>2066319.5</v>
      </c>
      <c r="P384" s="195">
        <v>2020001.5</v>
      </c>
      <c r="Q384" s="195">
        <v>1977680.5</v>
      </c>
      <c r="R384" s="195">
        <v>1940231.5</v>
      </c>
      <c r="S384" s="195">
        <v>1908291</v>
      </c>
      <c r="T384" s="195">
        <v>1882787.5</v>
      </c>
      <c r="U384" s="195">
        <v>1864214.5</v>
      </c>
      <c r="V384" s="195">
        <v>1851964.5</v>
      </c>
      <c r="W384" s="195">
        <v>1844497</v>
      </c>
      <c r="X384" s="195">
        <v>1840286</v>
      </c>
      <c r="Y384" s="195">
        <v>1838226.5</v>
      </c>
      <c r="Z384" s="195">
        <v>1837974</v>
      </c>
      <c r="AA384" s="195">
        <v>1838016.5</v>
      </c>
      <c r="AB384" s="195">
        <v>1837011.5</v>
      </c>
      <c r="AC384" s="195">
        <v>1835705.5</v>
      </c>
      <c r="AD384" s="195">
        <v>1832910.5</v>
      </c>
    </row>
    <row r="385" spans="1:30" x14ac:dyDescent="0.2">
      <c r="A385" s="77" t="s">
        <v>29</v>
      </c>
      <c r="B385" s="79" t="s">
        <v>175</v>
      </c>
      <c r="C385" s="105">
        <v>25</v>
      </c>
      <c r="D385" s="105">
        <v>29</v>
      </c>
      <c r="E385" s="106">
        <v>1986138</v>
      </c>
      <c r="F385" s="106">
        <v>2034455</v>
      </c>
      <c r="G385" s="106">
        <v>2091827.0000000002</v>
      </c>
      <c r="H385" s="106">
        <v>2150827</v>
      </c>
      <c r="I385" s="106">
        <v>2200760</v>
      </c>
      <c r="J385" s="106">
        <v>2235008</v>
      </c>
      <c r="K385" s="106">
        <v>2236217</v>
      </c>
      <c r="L385" s="195">
        <v>2271699</v>
      </c>
      <c r="M385" s="195">
        <v>2248162</v>
      </c>
      <c r="N385" s="195">
        <v>2220338</v>
      </c>
      <c r="O385" s="195">
        <v>2190555.5</v>
      </c>
      <c r="P385" s="195">
        <v>2159655</v>
      </c>
      <c r="Q385" s="195">
        <v>2127917.5</v>
      </c>
      <c r="R385" s="195">
        <v>2094546.5</v>
      </c>
      <c r="S385" s="195">
        <v>2058466.5</v>
      </c>
      <c r="T385" s="195">
        <v>2020384</v>
      </c>
      <c r="U385" s="195">
        <v>1981520</v>
      </c>
      <c r="V385" s="195">
        <v>1943632</v>
      </c>
      <c r="W385" s="195">
        <v>1908869</v>
      </c>
      <c r="X385" s="195">
        <v>1878884</v>
      </c>
      <c r="Y385" s="195">
        <v>1854843.5</v>
      </c>
      <c r="Z385" s="195">
        <v>1837347.5</v>
      </c>
      <c r="AA385" s="195">
        <v>1825913</v>
      </c>
      <c r="AB385" s="195">
        <v>1819133.5</v>
      </c>
      <c r="AC385" s="195">
        <v>1815562</v>
      </c>
      <c r="AD385" s="195">
        <v>1814111</v>
      </c>
    </row>
    <row r="386" spans="1:30" x14ac:dyDescent="0.2">
      <c r="A386" s="77" t="s">
        <v>29</v>
      </c>
      <c r="B386" s="79" t="s">
        <v>175</v>
      </c>
      <c r="C386" s="105">
        <v>30</v>
      </c>
      <c r="D386" s="105">
        <v>34</v>
      </c>
      <c r="E386" s="106">
        <v>1824393</v>
      </c>
      <c r="F386" s="106">
        <v>1862055</v>
      </c>
      <c r="G386" s="106">
        <v>1902495</v>
      </c>
      <c r="H386" s="106">
        <v>1944991</v>
      </c>
      <c r="I386" s="106">
        <v>1988639</v>
      </c>
      <c r="J386" s="106">
        <v>2032111</v>
      </c>
      <c r="K386" s="106">
        <v>2060876.0000000002</v>
      </c>
      <c r="L386" s="195">
        <v>2176677</v>
      </c>
      <c r="M386" s="195">
        <v>2191138.5</v>
      </c>
      <c r="N386" s="195">
        <v>2200540.5</v>
      </c>
      <c r="O386" s="195">
        <v>2204100.5</v>
      </c>
      <c r="P386" s="195">
        <v>2202382</v>
      </c>
      <c r="Q386" s="195">
        <v>2195708.5</v>
      </c>
      <c r="R386" s="195">
        <v>2183746</v>
      </c>
      <c r="S386" s="195">
        <v>2167067.5</v>
      </c>
      <c r="T386" s="195">
        <v>2146521.5</v>
      </c>
      <c r="U386" s="195">
        <v>2122085</v>
      </c>
      <c r="V386" s="195">
        <v>2094223</v>
      </c>
      <c r="W386" s="195">
        <v>2063257</v>
      </c>
      <c r="X386" s="195">
        <v>2029034</v>
      </c>
      <c r="Y386" s="195">
        <v>1992457</v>
      </c>
      <c r="Z386" s="195">
        <v>1954817.5</v>
      </c>
      <c r="AA386" s="195">
        <v>1917952</v>
      </c>
      <c r="AB386" s="195">
        <v>1884095.5</v>
      </c>
      <c r="AC386" s="195">
        <v>1854947</v>
      </c>
      <c r="AD386" s="195">
        <v>1831669.5</v>
      </c>
    </row>
    <row r="387" spans="1:30" x14ac:dyDescent="0.2">
      <c r="A387" s="77" t="s">
        <v>29</v>
      </c>
      <c r="B387" s="79" t="s">
        <v>175</v>
      </c>
      <c r="C387" s="105">
        <v>35</v>
      </c>
      <c r="D387" s="105">
        <v>39</v>
      </c>
      <c r="E387" s="106">
        <v>1636969</v>
      </c>
      <c r="F387" s="106">
        <v>1680931</v>
      </c>
      <c r="G387" s="106">
        <v>1726050</v>
      </c>
      <c r="H387" s="106">
        <v>1770497</v>
      </c>
      <c r="I387" s="106">
        <v>1812321</v>
      </c>
      <c r="J387" s="106">
        <v>1850248</v>
      </c>
      <c r="K387" s="106">
        <v>1876742</v>
      </c>
      <c r="L387" s="195">
        <v>1980767</v>
      </c>
      <c r="M387" s="195">
        <v>2006535.5</v>
      </c>
      <c r="N387" s="195">
        <v>2033661.5</v>
      </c>
      <c r="O387" s="195">
        <v>2061429</v>
      </c>
      <c r="P387" s="195">
        <v>2089275.9999999998</v>
      </c>
      <c r="Q387" s="195">
        <v>2115399</v>
      </c>
      <c r="R387" s="195">
        <v>2138067</v>
      </c>
      <c r="S387" s="195">
        <v>2155261.5</v>
      </c>
      <c r="T387" s="195">
        <v>2165350.5</v>
      </c>
      <c r="U387" s="195">
        <v>2168232.5</v>
      </c>
      <c r="V387" s="195">
        <v>2164334</v>
      </c>
      <c r="W387" s="195">
        <v>2154122.5</v>
      </c>
      <c r="X387" s="195">
        <v>2138832.5</v>
      </c>
      <c r="Y387" s="195">
        <v>2119448.5</v>
      </c>
      <c r="Z387" s="195">
        <v>2096005.5000000002</v>
      </c>
      <c r="AA387" s="195">
        <v>2069031</v>
      </c>
      <c r="AB387" s="195">
        <v>2038913</v>
      </c>
      <c r="AC387" s="195">
        <v>2005540.5</v>
      </c>
      <c r="AD387" s="195">
        <v>1969812</v>
      </c>
    </row>
    <row r="388" spans="1:30" x14ac:dyDescent="0.2">
      <c r="A388" s="77" t="s">
        <v>29</v>
      </c>
      <c r="B388" s="79" t="s">
        <v>175</v>
      </c>
      <c r="C388" s="105">
        <v>40</v>
      </c>
      <c r="D388" s="105">
        <v>44</v>
      </c>
      <c r="E388" s="106">
        <v>1422125</v>
      </c>
      <c r="F388" s="106">
        <v>1451309</v>
      </c>
      <c r="G388" s="106">
        <v>1495857</v>
      </c>
      <c r="H388" s="106">
        <v>1549489</v>
      </c>
      <c r="I388" s="106">
        <v>1602286</v>
      </c>
      <c r="J388" s="106">
        <v>1647786</v>
      </c>
      <c r="K388" s="106">
        <v>1685290</v>
      </c>
      <c r="L388" s="195">
        <v>1767916.5</v>
      </c>
      <c r="M388" s="195">
        <v>1802982.5</v>
      </c>
      <c r="N388" s="195">
        <v>1836372.5</v>
      </c>
      <c r="O388" s="195">
        <v>1868436.5</v>
      </c>
      <c r="P388" s="195">
        <v>1900308.5</v>
      </c>
      <c r="Q388" s="195">
        <v>1931858.5</v>
      </c>
      <c r="R388" s="195">
        <v>1963683</v>
      </c>
      <c r="S388" s="195">
        <v>1995936</v>
      </c>
      <c r="T388" s="195">
        <v>2027949</v>
      </c>
      <c r="U388" s="195">
        <v>2058710.9999999998</v>
      </c>
      <c r="V388" s="195">
        <v>2086507</v>
      </c>
      <c r="W388" s="195">
        <v>2110165</v>
      </c>
      <c r="X388" s="195">
        <v>2128142.5</v>
      </c>
      <c r="Y388" s="195">
        <v>2138922.5</v>
      </c>
      <c r="Z388" s="195">
        <v>2142437.5</v>
      </c>
      <c r="AA388" s="195">
        <v>2139152</v>
      </c>
      <c r="AB388" s="195">
        <v>2129575</v>
      </c>
      <c r="AC388" s="195">
        <v>2114953.5</v>
      </c>
      <c r="AD388" s="195">
        <v>2096262.0000000002</v>
      </c>
    </row>
    <row r="389" spans="1:30" x14ac:dyDescent="0.2">
      <c r="A389" s="77" t="s">
        <v>29</v>
      </c>
      <c r="B389" s="79" t="s">
        <v>175</v>
      </c>
      <c r="C389" s="105">
        <v>45</v>
      </c>
      <c r="D389" s="105">
        <v>49</v>
      </c>
      <c r="E389" s="106">
        <v>1386636</v>
      </c>
      <c r="F389" s="106">
        <v>1390038</v>
      </c>
      <c r="G389" s="106">
        <v>1392080</v>
      </c>
      <c r="H389" s="106">
        <v>1395485</v>
      </c>
      <c r="I389" s="106">
        <v>1404684</v>
      </c>
      <c r="J389" s="106">
        <v>1422231</v>
      </c>
      <c r="K389" s="106">
        <v>1447824</v>
      </c>
      <c r="L389" s="195">
        <v>1534410</v>
      </c>
      <c r="M389" s="195">
        <v>1565036</v>
      </c>
      <c r="N389" s="195">
        <v>1602473</v>
      </c>
      <c r="O389" s="195">
        <v>1643030.5</v>
      </c>
      <c r="P389" s="195">
        <v>1684433</v>
      </c>
      <c r="Q389" s="195">
        <v>1725865</v>
      </c>
      <c r="R389" s="195">
        <v>1765479</v>
      </c>
      <c r="S389" s="195">
        <v>1802140.5</v>
      </c>
      <c r="T389" s="195">
        <v>1836929</v>
      </c>
      <c r="U389" s="195">
        <v>1870658</v>
      </c>
      <c r="V389" s="195">
        <v>1903245.5</v>
      </c>
      <c r="W389" s="195">
        <v>1935636</v>
      </c>
      <c r="X389" s="195">
        <v>1968282.5</v>
      </c>
      <c r="Y389" s="195">
        <v>2000593.5</v>
      </c>
      <c r="Z389" s="195">
        <v>2031594.5</v>
      </c>
      <c r="AA389" s="195">
        <v>2059616.5</v>
      </c>
      <c r="AB389" s="195">
        <v>2083532.4999999998</v>
      </c>
      <c r="AC389" s="195">
        <v>2101834.5</v>
      </c>
      <c r="AD389" s="195">
        <v>2113018</v>
      </c>
    </row>
    <row r="390" spans="1:30" x14ac:dyDescent="0.2">
      <c r="A390" s="77" t="s">
        <v>29</v>
      </c>
      <c r="B390" s="79" t="s">
        <v>175</v>
      </c>
      <c r="C390" s="105">
        <v>50</v>
      </c>
      <c r="D390" s="105">
        <v>54</v>
      </c>
      <c r="E390" s="106">
        <v>1271889</v>
      </c>
      <c r="F390" s="106">
        <v>1302855</v>
      </c>
      <c r="G390" s="106">
        <v>1329025</v>
      </c>
      <c r="H390" s="106">
        <v>1349494</v>
      </c>
      <c r="I390" s="106">
        <v>1363536</v>
      </c>
      <c r="J390" s="106">
        <v>1371075</v>
      </c>
      <c r="K390" s="106">
        <v>1373742</v>
      </c>
      <c r="L390" s="195">
        <v>1425654</v>
      </c>
      <c r="M390" s="195">
        <v>1425593.5</v>
      </c>
      <c r="N390" s="195">
        <v>1432238</v>
      </c>
      <c r="O390" s="195">
        <v>1445179</v>
      </c>
      <c r="P390" s="195">
        <v>1465590.5</v>
      </c>
      <c r="Q390" s="195">
        <v>1493580.5</v>
      </c>
      <c r="R390" s="195">
        <v>1527914</v>
      </c>
      <c r="S390" s="195">
        <v>1567308.5</v>
      </c>
      <c r="T390" s="195">
        <v>1609401.5</v>
      </c>
      <c r="U390" s="195">
        <v>1651762.5</v>
      </c>
      <c r="V390" s="195">
        <v>1693621</v>
      </c>
      <c r="W390" s="195">
        <v>1733396.5</v>
      </c>
      <c r="X390" s="195">
        <v>1770174.5</v>
      </c>
      <c r="Y390" s="195">
        <v>1805060</v>
      </c>
      <c r="Z390" s="195">
        <v>1838869</v>
      </c>
      <c r="AA390" s="195">
        <v>1871538</v>
      </c>
      <c r="AB390" s="195">
        <v>1904013.5</v>
      </c>
      <c r="AC390" s="195">
        <v>1936755</v>
      </c>
      <c r="AD390" s="195">
        <v>1969179</v>
      </c>
    </row>
    <row r="391" spans="1:30" x14ac:dyDescent="0.2">
      <c r="A391" s="77" t="s">
        <v>29</v>
      </c>
      <c r="B391" s="79" t="s">
        <v>175</v>
      </c>
      <c r="C391" s="105">
        <v>55</v>
      </c>
      <c r="D391" s="105">
        <v>59</v>
      </c>
      <c r="E391" s="106">
        <v>999708</v>
      </c>
      <c r="F391" s="106">
        <v>1040752</v>
      </c>
      <c r="G391" s="106">
        <v>1092910</v>
      </c>
      <c r="H391" s="106">
        <v>1149622</v>
      </c>
      <c r="I391" s="106">
        <v>1200731</v>
      </c>
      <c r="J391" s="106">
        <v>1239798</v>
      </c>
      <c r="K391" s="106">
        <v>1270537</v>
      </c>
      <c r="L391" s="195">
        <v>1344508.5</v>
      </c>
      <c r="M391" s="195">
        <v>1358048.5</v>
      </c>
      <c r="N391" s="195">
        <v>1367644</v>
      </c>
      <c r="O391" s="195">
        <v>1372411.5</v>
      </c>
      <c r="P391" s="195">
        <v>1374950.5</v>
      </c>
      <c r="Q391" s="195">
        <v>1377059</v>
      </c>
      <c r="R391" s="195">
        <v>1381172.5</v>
      </c>
      <c r="S391" s="195">
        <v>1389678</v>
      </c>
      <c r="T391" s="195">
        <v>1404073.5</v>
      </c>
      <c r="U391" s="195">
        <v>1425380</v>
      </c>
      <c r="V391" s="195">
        <v>1453721</v>
      </c>
      <c r="W391" s="195">
        <v>1488049.5</v>
      </c>
      <c r="X391" s="195">
        <v>1527256</v>
      </c>
      <c r="Y391" s="195">
        <v>1569070</v>
      </c>
      <c r="Z391" s="195">
        <v>1611134</v>
      </c>
      <c r="AA391" s="195">
        <v>1652710.5</v>
      </c>
      <c r="AB391" s="195">
        <v>1692268</v>
      </c>
      <c r="AC391" s="195">
        <v>1728926.5</v>
      </c>
      <c r="AD391" s="195">
        <v>1763766</v>
      </c>
    </row>
    <row r="392" spans="1:30" x14ac:dyDescent="0.2">
      <c r="A392" s="77" t="s">
        <v>29</v>
      </c>
      <c r="B392" s="79" t="s">
        <v>175</v>
      </c>
      <c r="C392" s="105">
        <v>60</v>
      </c>
      <c r="D392" s="105">
        <v>64</v>
      </c>
      <c r="E392" s="106">
        <v>829605</v>
      </c>
      <c r="F392" s="106">
        <v>854029</v>
      </c>
      <c r="G392" s="106">
        <v>875546</v>
      </c>
      <c r="H392" s="106">
        <v>897137</v>
      </c>
      <c r="I392" s="106">
        <v>923540</v>
      </c>
      <c r="J392" s="106">
        <v>957019</v>
      </c>
      <c r="K392" s="106">
        <v>997402</v>
      </c>
      <c r="L392" s="195">
        <v>1107117</v>
      </c>
      <c r="M392" s="195">
        <v>1146056</v>
      </c>
      <c r="N392" s="195">
        <v>1186762</v>
      </c>
      <c r="O392" s="195">
        <v>1223390</v>
      </c>
      <c r="P392" s="195">
        <v>1254073.5</v>
      </c>
      <c r="Q392" s="195">
        <v>1278254</v>
      </c>
      <c r="R392" s="195">
        <v>1295735.5</v>
      </c>
      <c r="S392" s="195">
        <v>1306685</v>
      </c>
      <c r="T392" s="195">
        <v>1312871.5</v>
      </c>
      <c r="U392" s="195">
        <v>1316695.5</v>
      </c>
      <c r="V392" s="195">
        <v>1319892.5</v>
      </c>
      <c r="W392" s="195">
        <v>1324894</v>
      </c>
      <c r="X392" s="195">
        <v>1334079</v>
      </c>
      <c r="Y392" s="195">
        <v>1348917.5</v>
      </c>
      <c r="Z392" s="195">
        <v>1370403.5</v>
      </c>
      <c r="AA392" s="195">
        <v>1398662.5</v>
      </c>
      <c r="AB392" s="195">
        <v>1432700</v>
      </c>
      <c r="AC392" s="195">
        <v>1471469</v>
      </c>
      <c r="AD392" s="195">
        <v>1512781</v>
      </c>
    </row>
    <row r="393" spans="1:30" x14ac:dyDescent="0.2">
      <c r="A393" s="77" t="s">
        <v>29</v>
      </c>
      <c r="B393" s="79" t="s">
        <v>175</v>
      </c>
      <c r="C393" s="105">
        <v>65</v>
      </c>
      <c r="D393" s="105">
        <v>69</v>
      </c>
      <c r="E393" s="106">
        <v>603242</v>
      </c>
      <c r="F393" s="106">
        <v>634813</v>
      </c>
      <c r="G393" s="106">
        <v>670739</v>
      </c>
      <c r="H393" s="106">
        <v>708183</v>
      </c>
      <c r="I393" s="106">
        <v>742739</v>
      </c>
      <c r="J393" s="106">
        <v>771771</v>
      </c>
      <c r="K393" s="106">
        <v>795604</v>
      </c>
      <c r="L393" s="195">
        <v>827974.5</v>
      </c>
      <c r="M393" s="195">
        <v>861962.5</v>
      </c>
      <c r="N393" s="195">
        <v>901456</v>
      </c>
      <c r="O393" s="195">
        <v>942588.5</v>
      </c>
      <c r="P393" s="195">
        <v>985088</v>
      </c>
      <c r="Q393" s="195">
        <v>1027954</v>
      </c>
      <c r="R393" s="195">
        <v>1069798</v>
      </c>
      <c r="S393" s="195">
        <v>1109532.5</v>
      </c>
      <c r="T393" s="195">
        <v>1145389.5</v>
      </c>
      <c r="U393" s="195">
        <v>1175555.5</v>
      </c>
      <c r="V393" s="195">
        <v>1199512</v>
      </c>
      <c r="W393" s="195">
        <v>1217126</v>
      </c>
      <c r="X393" s="195">
        <v>1228606</v>
      </c>
      <c r="Y393" s="195">
        <v>1235630</v>
      </c>
      <c r="Z393" s="195">
        <v>1240445.5</v>
      </c>
      <c r="AA393" s="195">
        <v>1244684.5</v>
      </c>
      <c r="AB393" s="195">
        <v>1250649</v>
      </c>
      <c r="AC393" s="195">
        <v>1260595</v>
      </c>
      <c r="AD393" s="195">
        <v>1275916</v>
      </c>
    </row>
    <row r="394" spans="1:30" x14ac:dyDescent="0.2">
      <c r="A394" s="77" t="s">
        <v>29</v>
      </c>
      <c r="B394" s="79" t="s">
        <v>175</v>
      </c>
      <c r="C394" s="105">
        <v>70</v>
      </c>
      <c r="D394" s="105">
        <v>74</v>
      </c>
      <c r="E394" s="106">
        <v>413871</v>
      </c>
      <c r="F394" s="106">
        <v>432636</v>
      </c>
      <c r="G394" s="106">
        <v>455332</v>
      </c>
      <c r="H394" s="106">
        <v>481151</v>
      </c>
      <c r="I394" s="106">
        <v>508959</v>
      </c>
      <c r="J394" s="106">
        <v>537856</v>
      </c>
      <c r="K394" s="106">
        <v>567444</v>
      </c>
      <c r="L394" s="195">
        <v>577171.5</v>
      </c>
      <c r="M394" s="195">
        <v>606646.5</v>
      </c>
      <c r="N394" s="195">
        <v>639139</v>
      </c>
      <c r="O394" s="195">
        <v>670150</v>
      </c>
      <c r="P394" s="195">
        <v>702503</v>
      </c>
      <c r="Q394" s="195">
        <v>736476.5</v>
      </c>
      <c r="R394" s="195">
        <v>771990.5</v>
      </c>
      <c r="S394" s="195">
        <v>809063.5</v>
      </c>
      <c r="T394" s="195">
        <v>847634.5</v>
      </c>
      <c r="U394" s="195">
        <v>887427</v>
      </c>
      <c r="V394" s="195">
        <v>927543.5</v>
      </c>
      <c r="W394" s="195">
        <v>966762.5</v>
      </c>
      <c r="X394" s="195">
        <v>1004133.5</v>
      </c>
      <c r="Y394" s="195">
        <v>1038057.4999999999</v>
      </c>
      <c r="Z394" s="195">
        <v>1066880.5</v>
      </c>
      <c r="AA394" s="195">
        <v>1090120.5</v>
      </c>
      <c r="AB394" s="195">
        <v>1107648.5</v>
      </c>
      <c r="AC394" s="195">
        <v>1119661</v>
      </c>
      <c r="AD394" s="195">
        <v>1127671.5</v>
      </c>
    </row>
    <row r="395" spans="1:30" x14ac:dyDescent="0.2">
      <c r="A395" s="77" t="s">
        <v>29</v>
      </c>
      <c r="B395" s="79" t="s">
        <v>175</v>
      </c>
      <c r="C395" s="105">
        <v>75</v>
      </c>
      <c r="D395" s="105">
        <v>79</v>
      </c>
      <c r="E395" s="106">
        <v>290066</v>
      </c>
      <c r="F395" s="106">
        <v>298087</v>
      </c>
      <c r="G395" s="106">
        <v>307149</v>
      </c>
      <c r="H395" s="106">
        <v>317791</v>
      </c>
      <c r="I395" s="106">
        <v>330755</v>
      </c>
      <c r="J395" s="106">
        <v>346356</v>
      </c>
      <c r="K395" s="106">
        <v>363194</v>
      </c>
      <c r="L395" s="195">
        <v>358498</v>
      </c>
      <c r="M395" s="195">
        <v>375164.5</v>
      </c>
      <c r="N395" s="195">
        <v>398222</v>
      </c>
      <c r="O395" s="195">
        <v>424646.5</v>
      </c>
      <c r="P395" s="195">
        <v>451766</v>
      </c>
      <c r="Q395" s="195">
        <v>479605.5</v>
      </c>
      <c r="R395" s="195">
        <v>508881.5</v>
      </c>
      <c r="S395" s="195">
        <v>537539.5</v>
      </c>
      <c r="T395" s="195">
        <v>565104.5</v>
      </c>
      <c r="U395" s="195">
        <v>593847</v>
      </c>
      <c r="V395" s="195">
        <v>624016.5</v>
      </c>
      <c r="W395" s="195">
        <v>655590</v>
      </c>
      <c r="X395" s="195">
        <v>688606.5</v>
      </c>
      <c r="Y395" s="195">
        <v>723028</v>
      </c>
      <c r="Z395" s="195">
        <v>758622.5</v>
      </c>
      <c r="AA395" s="195">
        <v>794609.5</v>
      </c>
      <c r="AB395" s="195">
        <v>829939</v>
      </c>
      <c r="AC395" s="195">
        <v>863800</v>
      </c>
      <c r="AD395" s="195">
        <v>894792</v>
      </c>
    </row>
    <row r="396" spans="1:30" x14ac:dyDescent="0.2">
      <c r="A396" s="77" t="s">
        <v>29</v>
      </c>
      <c r="B396" s="79" t="s">
        <v>175</v>
      </c>
      <c r="C396" s="105">
        <v>80</v>
      </c>
      <c r="D396" s="105">
        <v>84</v>
      </c>
      <c r="E396" s="106">
        <v>181924</v>
      </c>
      <c r="F396" s="106">
        <v>188156</v>
      </c>
      <c r="G396" s="106">
        <v>194945</v>
      </c>
      <c r="H396" s="106">
        <v>202516</v>
      </c>
      <c r="I396" s="106">
        <v>210441</v>
      </c>
      <c r="J396" s="106">
        <v>218269</v>
      </c>
      <c r="K396" s="106">
        <v>225360</v>
      </c>
      <c r="L396" s="195">
        <v>193932</v>
      </c>
      <c r="M396" s="195">
        <v>202127.5</v>
      </c>
      <c r="N396" s="195">
        <v>214068</v>
      </c>
      <c r="O396" s="195">
        <v>227361.5</v>
      </c>
      <c r="P396" s="195">
        <v>241861.5</v>
      </c>
      <c r="Q396" s="195">
        <v>257341</v>
      </c>
      <c r="R396" s="195">
        <v>273205</v>
      </c>
      <c r="S396" s="195">
        <v>291321.5</v>
      </c>
      <c r="T396" s="195">
        <v>312100.5</v>
      </c>
      <c r="U396" s="195">
        <v>333381.5</v>
      </c>
      <c r="V396" s="195">
        <v>355186.5</v>
      </c>
      <c r="W396" s="195">
        <v>378020.5</v>
      </c>
      <c r="X396" s="195">
        <v>400581</v>
      </c>
      <c r="Y396" s="195">
        <v>422646.5</v>
      </c>
      <c r="Z396" s="195">
        <v>445748.5</v>
      </c>
      <c r="AA396" s="195">
        <v>470079</v>
      </c>
      <c r="AB396" s="195">
        <v>495656</v>
      </c>
      <c r="AC396" s="195">
        <v>522514</v>
      </c>
      <c r="AD396" s="195">
        <v>550612</v>
      </c>
    </row>
    <row r="397" spans="1:30" x14ac:dyDescent="0.2">
      <c r="A397" s="77" t="s">
        <v>29</v>
      </c>
      <c r="B397" s="79" t="s">
        <v>175</v>
      </c>
      <c r="C397" s="105">
        <v>85</v>
      </c>
      <c r="D397" s="105">
        <v>89</v>
      </c>
      <c r="E397" s="106">
        <v>88592</v>
      </c>
      <c r="F397" s="106">
        <v>94875</v>
      </c>
      <c r="G397" s="106">
        <v>100566</v>
      </c>
      <c r="H397" s="106">
        <v>105082</v>
      </c>
      <c r="I397" s="106">
        <v>108724</v>
      </c>
      <c r="J397" s="106">
        <v>112047</v>
      </c>
      <c r="K397" s="106">
        <v>119070</v>
      </c>
      <c r="L397" s="195">
        <v>80257.5</v>
      </c>
      <c r="M397" s="195">
        <v>81976</v>
      </c>
      <c r="N397" s="195">
        <v>84578</v>
      </c>
      <c r="O397" s="195">
        <v>87967.5</v>
      </c>
      <c r="P397" s="195">
        <v>92276.5</v>
      </c>
      <c r="Q397" s="195">
        <v>97588</v>
      </c>
      <c r="R397" s="195">
        <v>103877.5</v>
      </c>
      <c r="S397" s="195">
        <v>111024</v>
      </c>
      <c r="T397" s="195">
        <v>118917</v>
      </c>
      <c r="U397" s="195">
        <v>127498</v>
      </c>
      <c r="V397" s="195">
        <v>136669.5</v>
      </c>
      <c r="W397" s="195">
        <v>146102</v>
      </c>
      <c r="X397" s="195">
        <v>157011.5</v>
      </c>
      <c r="Y397" s="195">
        <v>169618</v>
      </c>
      <c r="Z397" s="195">
        <v>182517.5</v>
      </c>
      <c r="AA397" s="195">
        <v>195741</v>
      </c>
      <c r="AB397" s="195">
        <v>209583.5</v>
      </c>
      <c r="AC397" s="195">
        <v>223526</v>
      </c>
      <c r="AD397" s="195">
        <v>237530.5</v>
      </c>
    </row>
    <row r="398" spans="1:30" x14ac:dyDescent="0.2">
      <c r="A398" s="77" t="s">
        <v>29</v>
      </c>
      <c r="B398" s="79" t="s">
        <v>175</v>
      </c>
      <c r="C398" s="105">
        <v>90</v>
      </c>
      <c r="D398" s="105">
        <v>94</v>
      </c>
      <c r="E398" s="106">
        <v>32952</v>
      </c>
      <c r="F398" s="106">
        <v>36363</v>
      </c>
      <c r="G398" s="106">
        <v>38986</v>
      </c>
      <c r="H398" s="106">
        <v>41412</v>
      </c>
      <c r="I398" s="106">
        <v>43501</v>
      </c>
      <c r="J398" s="106">
        <v>45208</v>
      </c>
      <c r="K398" s="106">
        <v>49432</v>
      </c>
      <c r="L398" s="195">
        <v>20562</v>
      </c>
      <c r="M398" s="195">
        <v>21209</v>
      </c>
      <c r="N398" s="195">
        <v>22072.5</v>
      </c>
      <c r="O398" s="195">
        <v>22935.5</v>
      </c>
      <c r="P398" s="195">
        <v>23802.5</v>
      </c>
      <c r="Q398" s="195">
        <v>24686</v>
      </c>
      <c r="R398" s="195">
        <v>25662.5</v>
      </c>
      <c r="S398" s="195">
        <v>26845</v>
      </c>
      <c r="T398" s="195">
        <v>28311</v>
      </c>
      <c r="U398" s="195">
        <v>30099.5</v>
      </c>
      <c r="V398" s="195">
        <v>32241</v>
      </c>
      <c r="W398" s="195">
        <v>34735</v>
      </c>
      <c r="X398" s="195">
        <v>37556.5</v>
      </c>
      <c r="Y398" s="195">
        <v>40682</v>
      </c>
      <c r="Z398" s="195">
        <v>44101.5</v>
      </c>
      <c r="AA398" s="195">
        <v>47787</v>
      </c>
      <c r="AB398" s="195">
        <v>51618.5</v>
      </c>
      <c r="AC398" s="195">
        <v>56118.5</v>
      </c>
      <c r="AD398" s="195">
        <v>61359</v>
      </c>
    </row>
    <row r="399" spans="1:30" x14ac:dyDescent="0.2">
      <c r="A399" s="77" t="s">
        <v>29</v>
      </c>
      <c r="B399" s="79" t="s">
        <v>175</v>
      </c>
      <c r="C399" s="105">
        <v>95</v>
      </c>
      <c r="D399" s="105">
        <v>99</v>
      </c>
      <c r="E399" s="106">
        <v>8226</v>
      </c>
      <c r="F399" s="106">
        <v>9100</v>
      </c>
      <c r="G399" s="106">
        <v>10393</v>
      </c>
      <c r="H399" s="106">
        <v>11531</v>
      </c>
      <c r="I399" s="106">
        <v>12055</v>
      </c>
      <c r="J399" s="106">
        <v>11650</v>
      </c>
      <c r="K399" s="106">
        <v>13013</v>
      </c>
      <c r="L399" s="195">
        <v>3467</v>
      </c>
      <c r="M399" s="195">
        <v>3333.5</v>
      </c>
      <c r="N399" s="195">
        <v>3340.5</v>
      </c>
      <c r="O399" s="195">
        <v>3411.5</v>
      </c>
      <c r="P399" s="195">
        <v>3539</v>
      </c>
      <c r="Q399" s="195">
        <v>3711.5</v>
      </c>
      <c r="R399" s="195">
        <v>3909</v>
      </c>
      <c r="S399" s="195">
        <v>4113</v>
      </c>
      <c r="T399" s="195">
        <v>4319</v>
      </c>
      <c r="U399" s="195">
        <v>4530.5</v>
      </c>
      <c r="V399" s="195">
        <v>4752</v>
      </c>
      <c r="W399" s="195">
        <v>5000.5</v>
      </c>
      <c r="X399" s="195">
        <v>5300</v>
      </c>
      <c r="Y399" s="195">
        <v>5667</v>
      </c>
      <c r="Z399" s="195">
        <v>6109.5</v>
      </c>
      <c r="AA399" s="195">
        <v>6633.5</v>
      </c>
      <c r="AB399" s="195">
        <v>7240.5</v>
      </c>
      <c r="AC399" s="195">
        <v>7929.5</v>
      </c>
      <c r="AD399" s="195">
        <v>8697.5</v>
      </c>
    </row>
    <row r="400" spans="1:30" x14ac:dyDescent="0.2">
      <c r="A400" s="77" t="s">
        <v>29</v>
      </c>
      <c r="B400" s="79" t="s">
        <v>175</v>
      </c>
      <c r="C400" s="105">
        <v>100</v>
      </c>
      <c r="D400" s="105">
        <v>104</v>
      </c>
      <c r="E400" s="106">
        <v>969</v>
      </c>
      <c r="F400" s="106">
        <v>1039</v>
      </c>
      <c r="G400" s="106">
        <v>1111</v>
      </c>
      <c r="H400" s="106">
        <v>1187</v>
      </c>
      <c r="I400" s="106">
        <v>1266</v>
      </c>
      <c r="J400" s="106">
        <v>1347</v>
      </c>
      <c r="K400" s="106">
        <v>1440</v>
      </c>
      <c r="L400" s="195">
        <v>458.5</v>
      </c>
      <c r="M400" s="195">
        <v>398</v>
      </c>
      <c r="N400" s="195">
        <v>349</v>
      </c>
      <c r="O400" s="195">
        <v>316</v>
      </c>
      <c r="P400" s="195">
        <v>296</v>
      </c>
      <c r="Q400" s="195">
        <v>285</v>
      </c>
      <c r="R400" s="195">
        <v>282.5</v>
      </c>
      <c r="S400" s="195">
        <v>286.5</v>
      </c>
      <c r="T400" s="195">
        <v>295.5</v>
      </c>
      <c r="U400" s="195">
        <v>310</v>
      </c>
      <c r="V400" s="195">
        <v>329.5</v>
      </c>
      <c r="W400" s="195">
        <v>351</v>
      </c>
      <c r="X400" s="195">
        <v>373</v>
      </c>
      <c r="Y400" s="195">
        <v>396</v>
      </c>
      <c r="Z400" s="195">
        <v>420.5</v>
      </c>
      <c r="AA400" s="195">
        <v>446.5</v>
      </c>
      <c r="AB400" s="195">
        <v>476.5</v>
      </c>
      <c r="AC400" s="195">
        <v>512.5</v>
      </c>
      <c r="AD400" s="195">
        <v>556</v>
      </c>
    </row>
    <row r="401" spans="1:30" x14ac:dyDescent="0.2">
      <c r="A401" s="77" t="s">
        <v>29</v>
      </c>
      <c r="B401" s="79" t="s">
        <v>176</v>
      </c>
      <c r="C401" s="105">
        <v>0</v>
      </c>
      <c r="D401" s="105">
        <v>4</v>
      </c>
      <c r="E401" s="106">
        <v>1793917</v>
      </c>
      <c r="F401" s="106">
        <v>1804878</v>
      </c>
      <c r="G401" s="106">
        <v>1814875</v>
      </c>
      <c r="H401" s="106">
        <v>1821363</v>
      </c>
      <c r="I401" s="106">
        <v>1821187</v>
      </c>
      <c r="J401" s="106">
        <v>1811777</v>
      </c>
      <c r="K401" s="106">
        <v>1811818</v>
      </c>
      <c r="L401" s="195">
        <v>1787911.5</v>
      </c>
      <c r="M401" s="195">
        <v>1769921</v>
      </c>
      <c r="N401" s="195">
        <v>1748666.5</v>
      </c>
      <c r="O401" s="195">
        <v>1725393.5</v>
      </c>
      <c r="P401" s="195">
        <v>1702473.5</v>
      </c>
      <c r="Q401" s="195">
        <v>1681531</v>
      </c>
      <c r="R401" s="195">
        <v>1662061.5</v>
      </c>
      <c r="S401" s="195">
        <v>1643420.5</v>
      </c>
      <c r="T401" s="195">
        <v>1625910</v>
      </c>
      <c r="U401" s="195">
        <v>1608973</v>
      </c>
      <c r="V401" s="195">
        <v>1592146.5</v>
      </c>
      <c r="W401" s="195">
        <v>1575395</v>
      </c>
      <c r="X401" s="195">
        <v>1558717.5</v>
      </c>
      <c r="Y401" s="195">
        <v>1542763</v>
      </c>
      <c r="Z401" s="195">
        <v>1527936.5</v>
      </c>
      <c r="AA401" s="195">
        <v>1513435</v>
      </c>
      <c r="AB401" s="195">
        <v>1499356</v>
      </c>
      <c r="AC401" s="195">
        <v>1485567</v>
      </c>
      <c r="AD401" s="195">
        <v>1471718.5</v>
      </c>
    </row>
    <row r="402" spans="1:30" x14ac:dyDescent="0.2">
      <c r="A402" s="77" t="s">
        <v>29</v>
      </c>
      <c r="B402" s="79" t="s">
        <v>176</v>
      </c>
      <c r="C402" s="105">
        <v>5</v>
      </c>
      <c r="D402" s="105">
        <v>9</v>
      </c>
      <c r="E402" s="106">
        <v>1866777</v>
      </c>
      <c r="F402" s="106">
        <v>1842433</v>
      </c>
      <c r="G402" s="106">
        <v>1827870</v>
      </c>
      <c r="H402" s="106">
        <v>1821202</v>
      </c>
      <c r="I402" s="106">
        <v>1817214</v>
      </c>
      <c r="J402" s="106">
        <v>1809772</v>
      </c>
      <c r="K402" s="106">
        <v>1804415</v>
      </c>
      <c r="L402" s="195">
        <v>1805938.5</v>
      </c>
      <c r="M402" s="195">
        <v>1802380</v>
      </c>
      <c r="N402" s="195">
        <v>1798648.5</v>
      </c>
      <c r="O402" s="195">
        <v>1793633</v>
      </c>
      <c r="P402" s="195">
        <v>1785058.5</v>
      </c>
      <c r="Q402" s="195">
        <v>1772460.5</v>
      </c>
      <c r="R402" s="195">
        <v>1756951.5</v>
      </c>
      <c r="S402" s="195">
        <v>1738409</v>
      </c>
      <c r="T402" s="195">
        <v>1717445.5</v>
      </c>
      <c r="U402" s="195">
        <v>1696134</v>
      </c>
      <c r="V402" s="195">
        <v>1676097.5</v>
      </c>
      <c r="W402" s="195">
        <v>1657127.5</v>
      </c>
      <c r="X402" s="195">
        <v>1638840.5</v>
      </c>
      <c r="Y402" s="195">
        <v>1621591.5</v>
      </c>
      <c r="Z402" s="195">
        <v>1604842</v>
      </c>
      <c r="AA402" s="195">
        <v>1588151</v>
      </c>
      <c r="AB402" s="195">
        <v>1571513.5</v>
      </c>
      <c r="AC402" s="195">
        <v>1554945</v>
      </c>
      <c r="AD402" s="195">
        <v>1539094</v>
      </c>
    </row>
    <row r="403" spans="1:30" x14ac:dyDescent="0.2">
      <c r="A403" s="77" t="s">
        <v>29</v>
      </c>
      <c r="B403" s="79" t="s">
        <v>176</v>
      </c>
      <c r="C403" s="105">
        <v>10</v>
      </c>
      <c r="D403" s="105">
        <v>14</v>
      </c>
      <c r="E403" s="106">
        <v>2038720</v>
      </c>
      <c r="F403" s="106">
        <v>2016474</v>
      </c>
      <c r="G403" s="106">
        <v>1989537</v>
      </c>
      <c r="H403" s="106">
        <v>1958718</v>
      </c>
      <c r="I403" s="106">
        <v>1926240</v>
      </c>
      <c r="J403" s="106">
        <v>1894697</v>
      </c>
      <c r="K403" s="106">
        <v>1865937</v>
      </c>
      <c r="L403" s="195">
        <v>1829634</v>
      </c>
      <c r="M403" s="195">
        <v>1815971.5</v>
      </c>
      <c r="N403" s="195">
        <v>1806964.5</v>
      </c>
      <c r="O403" s="195">
        <v>1801439</v>
      </c>
      <c r="P403" s="195">
        <v>1798866</v>
      </c>
      <c r="Q403" s="195">
        <v>1797385</v>
      </c>
      <c r="R403" s="195">
        <v>1795280</v>
      </c>
      <c r="S403" s="195">
        <v>1792970</v>
      </c>
      <c r="T403" s="195">
        <v>1789110</v>
      </c>
      <c r="U403" s="195">
        <v>1781335.5</v>
      </c>
      <c r="V403" s="195">
        <v>1769200.5</v>
      </c>
      <c r="W403" s="195">
        <v>1753957</v>
      </c>
      <c r="X403" s="195">
        <v>1735606</v>
      </c>
      <c r="Y403" s="195">
        <v>1714787.5</v>
      </c>
      <c r="Z403" s="195">
        <v>1693585.5</v>
      </c>
      <c r="AA403" s="195">
        <v>1673633.5</v>
      </c>
      <c r="AB403" s="195">
        <v>1654736</v>
      </c>
      <c r="AC403" s="195">
        <v>1636519.5</v>
      </c>
      <c r="AD403" s="195">
        <v>1619337</v>
      </c>
    </row>
    <row r="404" spans="1:30" x14ac:dyDescent="0.2">
      <c r="A404" s="77" t="s">
        <v>29</v>
      </c>
      <c r="B404" s="79" t="s">
        <v>176</v>
      </c>
      <c r="C404" s="105">
        <v>15</v>
      </c>
      <c r="D404" s="105">
        <v>19</v>
      </c>
      <c r="E404" s="106">
        <v>2094847.0000000002</v>
      </c>
      <c r="F404" s="106">
        <v>2100712</v>
      </c>
      <c r="G404" s="106">
        <v>2108323</v>
      </c>
      <c r="H404" s="106">
        <v>2111464</v>
      </c>
      <c r="I404" s="106">
        <v>2102840</v>
      </c>
      <c r="J404" s="106">
        <v>2079569</v>
      </c>
      <c r="K404" s="106">
        <v>2042505</v>
      </c>
      <c r="L404" s="195">
        <v>1973664.5</v>
      </c>
      <c r="M404" s="195">
        <v>1923023</v>
      </c>
      <c r="N404" s="195">
        <v>1879559</v>
      </c>
      <c r="O404" s="195">
        <v>1845571</v>
      </c>
      <c r="P404" s="195">
        <v>1821834.5</v>
      </c>
      <c r="Q404" s="195">
        <v>1807067.5</v>
      </c>
      <c r="R404" s="195">
        <v>1798418</v>
      </c>
      <c r="S404" s="195">
        <v>1793459.5</v>
      </c>
      <c r="T404" s="195">
        <v>1790808</v>
      </c>
      <c r="U404" s="195">
        <v>1790072</v>
      </c>
      <c r="V404" s="195">
        <v>1789660.5</v>
      </c>
      <c r="W404" s="195">
        <v>1788184.5</v>
      </c>
      <c r="X404" s="195">
        <v>1786288.5</v>
      </c>
      <c r="Y404" s="195">
        <v>1782713.5</v>
      </c>
      <c r="Z404" s="195">
        <v>1775146.5</v>
      </c>
      <c r="AA404" s="195">
        <v>1763180</v>
      </c>
      <c r="AB404" s="195">
        <v>1748090.5</v>
      </c>
      <c r="AC404" s="195">
        <v>1729892.5</v>
      </c>
      <c r="AD404" s="195">
        <v>1709227.5</v>
      </c>
    </row>
    <row r="405" spans="1:30" x14ac:dyDescent="0.2">
      <c r="A405" s="77" t="s">
        <v>29</v>
      </c>
      <c r="B405" s="79" t="s">
        <v>176</v>
      </c>
      <c r="C405" s="105">
        <v>20</v>
      </c>
      <c r="D405" s="105">
        <v>24</v>
      </c>
      <c r="E405" s="106">
        <v>2113537</v>
      </c>
      <c r="F405" s="106">
        <v>2137756</v>
      </c>
      <c r="G405" s="106">
        <v>2156088</v>
      </c>
      <c r="H405" s="106">
        <v>2168318</v>
      </c>
      <c r="I405" s="106">
        <v>2174810</v>
      </c>
      <c r="J405" s="106">
        <v>2174898</v>
      </c>
      <c r="K405" s="106">
        <v>2150702</v>
      </c>
      <c r="L405" s="195">
        <v>2169717.5</v>
      </c>
      <c r="M405" s="195">
        <v>2118427.5</v>
      </c>
      <c r="N405" s="195">
        <v>2064600</v>
      </c>
      <c r="O405" s="195">
        <v>2011789</v>
      </c>
      <c r="P405" s="195">
        <v>1962233.5</v>
      </c>
      <c r="Q405" s="195">
        <v>1917536</v>
      </c>
      <c r="R405" s="195">
        <v>1878675</v>
      </c>
      <c r="S405" s="195">
        <v>1846065.5</v>
      </c>
      <c r="T405" s="195">
        <v>1820389</v>
      </c>
      <c r="U405" s="195">
        <v>1802080.5</v>
      </c>
      <c r="V405" s="195">
        <v>1790341.5</v>
      </c>
      <c r="W405" s="195">
        <v>1783366.5</v>
      </c>
      <c r="X405" s="195">
        <v>1779507</v>
      </c>
      <c r="Y405" s="195">
        <v>1777592.5</v>
      </c>
      <c r="Z405" s="195">
        <v>1777336.5</v>
      </c>
      <c r="AA405" s="195">
        <v>1777254.5</v>
      </c>
      <c r="AB405" s="195">
        <v>1776054</v>
      </c>
      <c r="AC405" s="195">
        <v>1774423</v>
      </c>
      <c r="AD405" s="195">
        <v>1771109</v>
      </c>
    </row>
    <row r="406" spans="1:30" x14ac:dyDescent="0.2">
      <c r="A406" s="77" t="s">
        <v>29</v>
      </c>
      <c r="B406" s="79" t="s">
        <v>176</v>
      </c>
      <c r="C406" s="105">
        <v>25</v>
      </c>
      <c r="D406" s="105">
        <v>29</v>
      </c>
      <c r="E406" s="106">
        <v>1967102</v>
      </c>
      <c r="F406" s="106">
        <v>2007732</v>
      </c>
      <c r="G406" s="106">
        <v>2058319</v>
      </c>
      <c r="H406" s="106">
        <v>2111976</v>
      </c>
      <c r="I406" s="106">
        <v>2158324</v>
      </c>
      <c r="J406" s="106">
        <v>2190587</v>
      </c>
      <c r="K406" s="106">
        <v>2190637</v>
      </c>
      <c r="L406" s="195">
        <v>2260569.5</v>
      </c>
      <c r="M406" s="195">
        <v>2236059.5</v>
      </c>
      <c r="N406" s="195">
        <v>2205665</v>
      </c>
      <c r="O406" s="195">
        <v>2172483</v>
      </c>
      <c r="P406" s="195">
        <v>2137593</v>
      </c>
      <c r="Q406" s="195">
        <v>2101508.5</v>
      </c>
      <c r="R406" s="195">
        <v>2063512.0000000002</v>
      </c>
      <c r="S406" s="195">
        <v>2022845</v>
      </c>
      <c r="T406" s="195">
        <v>1980617</v>
      </c>
      <c r="U406" s="195">
        <v>1938165</v>
      </c>
      <c r="V406" s="195">
        <v>1897419.5</v>
      </c>
      <c r="W406" s="195">
        <v>1860715.5</v>
      </c>
      <c r="X406" s="195">
        <v>1829555</v>
      </c>
      <c r="Y406" s="195">
        <v>1804870</v>
      </c>
      <c r="Z406" s="195">
        <v>1787204.5</v>
      </c>
      <c r="AA406" s="195">
        <v>1775886</v>
      </c>
      <c r="AB406" s="195">
        <v>1769239</v>
      </c>
      <c r="AC406" s="195">
        <v>1765686.5</v>
      </c>
      <c r="AD406" s="195">
        <v>1764067</v>
      </c>
    </row>
    <row r="407" spans="1:30" x14ac:dyDescent="0.2">
      <c r="A407" s="77" t="s">
        <v>29</v>
      </c>
      <c r="B407" s="79" t="s">
        <v>176</v>
      </c>
      <c r="C407" s="105">
        <v>30</v>
      </c>
      <c r="D407" s="105">
        <v>34</v>
      </c>
      <c r="E407" s="106">
        <v>1868706</v>
      </c>
      <c r="F407" s="106">
        <v>1894254</v>
      </c>
      <c r="G407" s="106">
        <v>1923009</v>
      </c>
      <c r="H407" s="106">
        <v>1954586</v>
      </c>
      <c r="I407" s="106">
        <v>1988713</v>
      </c>
      <c r="J407" s="106">
        <v>2024696</v>
      </c>
      <c r="K407" s="106">
        <v>2048929</v>
      </c>
      <c r="L407" s="195">
        <v>2178717</v>
      </c>
      <c r="M407" s="195">
        <v>2194988.5</v>
      </c>
      <c r="N407" s="195">
        <v>2205933</v>
      </c>
      <c r="O407" s="195">
        <v>2210888</v>
      </c>
      <c r="P407" s="195">
        <v>2209762.5</v>
      </c>
      <c r="Q407" s="195">
        <v>2202373.5</v>
      </c>
      <c r="R407" s="195">
        <v>2188440</v>
      </c>
      <c r="S407" s="195">
        <v>2168759.5</v>
      </c>
      <c r="T407" s="195">
        <v>2144372</v>
      </c>
      <c r="U407" s="195">
        <v>2115468.5</v>
      </c>
      <c r="V407" s="195">
        <v>2082738.5</v>
      </c>
      <c r="W407" s="195">
        <v>2046593.5</v>
      </c>
      <c r="X407" s="195">
        <v>2007218.5</v>
      </c>
      <c r="Y407" s="195">
        <v>1965926.5</v>
      </c>
      <c r="Z407" s="195">
        <v>1924133.5</v>
      </c>
      <c r="AA407" s="195">
        <v>1883862</v>
      </c>
      <c r="AB407" s="195">
        <v>1847546</v>
      </c>
      <c r="AC407" s="195">
        <v>1816744</v>
      </c>
      <c r="AD407" s="195">
        <v>1792391</v>
      </c>
    </row>
    <row r="408" spans="1:30" x14ac:dyDescent="0.2">
      <c r="A408" s="77" t="s">
        <v>29</v>
      </c>
      <c r="B408" s="79" t="s">
        <v>176</v>
      </c>
      <c r="C408" s="105">
        <v>35</v>
      </c>
      <c r="D408" s="105">
        <v>39</v>
      </c>
      <c r="E408" s="106">
        <v>1756798</v>
      </c>
      <c r="F408" s="106">
        <v>1786661</v>
      </c>
      <c r="G408" s="106">
        <v>1817752</v>
      </c>
      <c r="H408" s="106">
        <v>1848535</v>
      </c>
      <c r="I408" s="106">
        <v>1877349</v>
      </c>
      <c r="J408" s="106">
        <v>1903244</v>
      </c>
      <c r="K408" s="106">
        <v>1919939</v>
      </c>
      <c r="L408" s="195">
        <v>2004703</v>
      </c>
      <c r="M408" s="195">
        <v>2028623</v>
      </c>
      <c r="N408" s="195">
        <v>2053844.5000000002</v>
      </c>
      <c r="O408" s="195">
        <v>2080312.5</v>
      </c>
      <c r="P408" s="195">
        <v>2107680</v>
      </c>
      <c r="Q408" s="195">
        <v>2134190.5</v>
      </c>
      <c r="R408" s="195">
        <v>2157794.5</v>
      </c>
      <c r="S408" s="195">
        <v>2176086.5</v>
      </c>
      <c r="T408" s="195">
        <v>2187131.5</v>
      </c>
      <c r="U408" s="195">
        <v>2190184</v>
      </c>
      <c r="V408" s="195">
        <v>2185158</v>
      </c>
      <c r="W408" s="195">
        <v>2172559</v>
      </c>
      <c r="X408" s="195">
        <v>2153842</v>
      </c>
      <c r="Y408" s="195">
        <v>2130186</v>
      </c>
      <c r="Z408" s="195">
        <v>2101834</v>
      </c>
      <c r="AA408" s="195">
        <v>2069541.0000000002</v>
      </c>
      <c r="AB408" s="195">
        <v>2033791.5</v>
      </c>
      <c r="AC408" s="195">
        <v>1994809</v>
      </c>
      <c r="AD408" s="195">
        <v>1953907</v>
      </c>
    </row>
    <row r="409" spans="1:30" x14ac:dyDescent="0.2">
      <c r="A409" s="77" t="s">
        <v>29</v>
      </c>
      <c r="B409" s="79" t="s">
        <v>176</v>
      </c>
      <c r="C409" s="105">
        <v>40</v>
      </c>
      <c r="D409" s="105">
        <v>44</v>
      </c>
      <c r="E409" s="106">
        <v>1604324</v>
      </c>
      <c r="F409" s="106">
        <v>1628202</v>
      </c>
      <c r="G409" s="106">
        <v>1662665</v>
      </c>
      <c r="H409" s="106">
        <v>1702901</v>
      </c>
      <c r="I409" s="106">
        <v>1741381</v>
      </c>
      <c r="J409" s="106">
        <v>1773283</v>
      </c>
      <c r="K409" s="106">
        <v>1798887</v>
      </c>
      <c r="L409" s="195">
        <v>1824633</v>
      </c>
      <c r="M409" s="195">
        <v>1856949.5</v>
      </c>
      <c r="N409" s="195">
        <v>1886557</v>
      </c>
      <c r="O409" s="195">
        <v>1914598</v>
      </c>
      <c r="P409" s="195">
        <v>1942485</v>
      </c>
      <c r="Q409" s="195">
        <v>1970482</v>
      </c>
      <c r="R409" s="195">
        <v>1999376</v>
      </c>
      <c r="S409" s="195">
        <v>2029343.5</v>
      </c>
      <c r="T409" s="195">
        <v>2059733.0000000002</v>
      </c>
      <c r="U409" s="195">
        <v>2089763</v>
      </c>
      <c r="V409" s="195">
        <v>2117746.5</v>
      </c>
      <c r="W409" s="195">
        <v>2142152.5</v>
      </c>
      <c r="X409" s="195">
        <v>2161017.5</v>
      </c>
      <c r="Y409" s="195">
        <v>2172513</v>
      </c>
      <c r="Z409" s="195">
        <v>2175930.5</v>
      </c>
      <c r="AA409" s="195">
        <v>2171225</v>
      </c>
      <c r="AB409" s="195">
        <v>2158947</v>
      </c>
      <c r="AC409" s="195">
        <v>2140570.5</v>
      </c>
      <c r="AD409" s="195">
        <v>2117269.5</v>
      </c>
    </row>
    <row r="410" spans="1:30" x14ac:dyDescent="0.2">
      <c r="A410" s="77" t="s">
        <v>29</v>
      </c>
      <c r="B410" s="79" t="s">
        <v>176</v>
      </c>
      <c r="C410" s="105">
        <v>45</v>
      </c>
      <c r="D410" s="105">
        <v>49</v>
      </c>
      <c r="E410" s="106">
        <v>1547014</v>
      </c>
      <c r="F410" s="106">
        <v>1557532</v>
      </c>
      <c r="G410" s="106">
        <v>1567442</v>
      </c>
      <c r="H410" s="106">
        <v>1577866</v>
      </c>
      <c r="I410" s="106">
        <v>1590822</v>
      </c>
      <c r="J410" s="106">
        <v>1607487</v>
      </c>
      <c r="K410" s="106">
        <v>1629849</v>
      </c>
      <c r="L410" s="195">
        <v>1618113</v>
      </c>
      <c r="M410" s="195">
        <v>1646630.5</v>
      </c>
      <c r="N410" s="195">
        <v>1681163</v>
      </c>
      <c r="O410" s="195">
        <v>1718903</v>
      </c>
      <c r="P410" s="195">
        <v>1757288</v>
      </c>
      <c r="Q410" s="195">
        <v>1795335.5</v>
      </c>
      <c r="R410" s="195">
        <v>1831195</v>
      </c>
      <c r="S410" s="195">
        <v>1863793</v>
      </c>
      <c r="T410" s="195">
        <v>1894322.5</v>
      </c>
      <c r="U410" s="195">
        <v>1923907.5</v>
      </c>
      <c r="V410" s="195">
        <v>1952847.5</v>
      </c>
      <c r="W410" s="195">
        <v>1982246.5</v>
      </c>
      <c r="X410" s="195">
        <v>2012551.5</v>
      </c>
      <c r="Y410" s="195">
        <v>2043175.5</v>
      </c>
      <c r="Z410" s="195">
        <v>2073369.0000000002</v>
      </c>
      <c r="AA410" s="195">
        <v>2101480</v>
      </c>
      <c r="AB410" s="195">
        <v>2126017.5</v>
      </c>
      <c r="AC410" s="195">
        <v>2145049</v>
      </c>
      <c r="AD410" s="195">
        <v>2156753.5</v>
      </c>
    </row>
    <row r="411" spans="1:30" x14ac:dyDescent="0.2">
      <c r="A411" s="77" t="s">
        <v>29</v>
      </c>
      <c r="B411" s="79" t="s">
        <v>176</v>
      </c>
      <c r="C411" s="105">
        <v>50</v>
      </c>
      <c r="D411" s="105">
        <v>54</v>
      </c>
      <c r="E411" s="106">
        <v>1418647</v>
      </c>
      <c r="F411" s="106">
        <v>1450979</v>
      </c>
      <c r="G411" s="106">
        <v>1480057</v>
      </c>
      <c r="H411" s="106">
        <v>1504779</v>
      </c>
      <c r="I411" s="106">
        <v>1524046</v>
      </c>
      <c r="J411" s="106">
        <v>1537390</v>
      </c>
      <c r="K411" s="106">
        <v>1548234</v>
      </c>
      <c r="L411" s="195">
        <v>1531546.5</v>
      </c>
      <c r="M411" s="195">
        <v>1531537</v>
      </c>
      <c r="N411" s="195">
        <v>1536526.5</v>
      </c>
      <c r="O411" s="195">
        <v>1547228.5</v>
      </c>
      <c r="P411" s="195">
        <v>1564847.5</v>
      </c>
      <c r="Q411" s="195">
        <v>1589638</v>
      </c>
      <c r="R411" s="195">
        <v>1620741</v>
      </c>
      <c r="S411" s="195">
        <v>1657090.5</v>
      </c>
      <c r="T411" s="195">
        <v>1696287.5</v>
      </c>
      <c r="U411" s="195">
        <v>1735626.5</v>
      </c>
      <c r="V411" s="195">
        <v>1774160.5</v>
      </c>
      <c r="W411" s="195">
        <v>1810257</v>
      </c>
      <c r="X411" s="195">
        <v>1843031.5</v>
      </c>
      <c r="Y411" s="195">
        <v>1873703.5</v>
      </c>
      <c r="Z411" s="195">
        <v>1903397.5</v>
      </c>
      <c r="AA411" s="195">
        <v>1932429</v>
      </c>
      <c r="AB411" s="195">
        <v>1961908</v>
      </c>
      <c r="AC411" s="195">
        <v>1992290</v>
      </c>
      <c r="AD411" s="195">
        <v>2022991.5</v>
      </c>
    </row>
    <row r="412" spans="1:30" x14ac:dyDescent="0.2">
      <c r="A412" s="77" t="s">
        <v>29</v>
      </c>
      <c r="B412" s="79" t="s">
        <v>176</v>
      </c>
      <c r="C412" s="105">
        <v>55</v>
      </c>
      <c r="D412" s="105">
        <v>59</v>
      </c>
      <c r="E412" s="106">
        <v>1163687</v>
      </c>
      <c r="F412" s="106">
        <v>1205955</v>
      </c>
      <c r="G412" s="106">
        <v>1256083</v>
      </c>
      <c r="H412" s="106">
        <v>1309098</v>
      </c>
      <c r="I412" s="106">
        <v>1357301</v>
      </c>
      <c r="J412" s="106">
        <v>1395717</v>
      </c>
      <c r="K412" s="106">
        <v>1428875</v>
      </c>
      <c r="L412" s="195">
        <v>1464314.5</v>
      </c>
      <c r="M412" s="195">
        <v>1479302.5</v>
      </c>
      <c r="N412" s="195">
        <v>1489308.5</v>
      </c>
      <c r="O412" s="195">
        <v>1494188</v>
      </c>
      <c r="P412" s="195">
        <v>1496583</v>
      </c>
      <c r="Q412" s="195">
        <v>1498148.5</v>
      </c>
      <c r="R412" s="195">
        <v>1500993.5</v>
      </c>
      <c r="S412" s="195">
        <v>1507550.5</v>
      </c>
      <c r="T412" s="195">
        <v>1519517.5</v>
      </c>
      <c r="U412" s="195">
        <v>1537976.5</v>
      </c>
      <c r="V412" s="195">
        <v>1563193</v>
      </c>
      <c r="W412" s="195">
        <v>1594449</v>
      </c>
      <c r="X412" s="195">
        <v>1630809</v>
      </c>
      <c r="Y412" s="195">
        <v>1669938</v>
      </c>
      <c r="Z412" s="195">
        <v>1709184</v>
      </c>
      <c r="AA412" s="195">
        <v>1747626</v>
      </c>
      <c r="AB412" s="195">
        <v>1783668</v>
      </c>
      <c r="AC412" s="195">
        <v>1816447.5</v>
      </c>
      <c r="AD412" s="195">
        <v>1847165</v>
      </c>
    </row>
    <row r="413" spans="1:30" x14ac:dyDescent="0.2">
      <c r="A413" s="77" t="s">
        <v>29</v>
      </c>
      <c r="B413" s="79" t="s">
        <v>176</v>
      </c>
      <c r="C413" s="105">
        <v>60</v>
      </c>
      <c r="D413" s="105">
        <v>64</v>
      </c>
      <c r="E413" s="106">
        <v>961083</v>
      </c>
      <c r="F413" s="106">
        <v>995062</v>
      </c>
      <c r="G413" s="106">
        <v>1026816</v>
      </c>
      <c r="H413" s="106">
        <v>1058093</v>
      </c>
      <c r="I413" s="106">
        <v>1091859</v>
      </c>
      <c r="J413" s="106">
        <v>1129431</v>
      </c>
      <c r="K413" s="106">
        <v>1172149</v>
      </c>
      <c r="L413" s="195">
        <v>1243123.5</v>
      </c>
      <c r="M413" s="195">
        <v>1285089</v>
      </c>
      <c r="N413" s="195">
        <v>1326769.5</v>
      </c>
      <c r="O413" s="195">
        <v>1363979</v>
      </c>
      <c r="P413" s="195">
        <v>1395008.5</v>
      </c>
      <c r="Q413" s="195">
        <v>1419478</v>
      </c>
      <c r="R413" s="195">
        <v>1437313</v>
      </c>
      <c r="S413" s="195">
        <v>1448477</v>
      </c>
      <c r="T413" s="195">
        <v>1454519.5</v>
      </c>
      <c r="U413" s="195">
        <v>1457942.5</v>
      </c>
      <c r="V413" s="195">
        <v>1460367.5</v>
      </c>
      <c r="W413" s="195">
        <v>1463925.5</v>
      </c>
      <c r="X413" s="195">
        <v>1471061</v>
      </c>
      <c r="Y413" s="195">
        <v>1483456</v>
      </c>
      <c r="Z413" s="195">
        <v>1502178.5</v>
      </c>
      <c r="AA413" s="195">
        <v>1527496</v>
      </c>
      <c r="AB413" s="195">
        <v>1558720.5</v>
      </c>
      <c r="AC413" s="195">
        <v>1594948</v>
      </c>
      <c r="AD413" s="195">
        <v>1633893</v>
      </c>
    </row>
    <row r="414" spans="1:30" x14ac:dyDescent="0.2">
      <c r="A414" s="77" t="s">
        <v>29</v>
      </c>
      <c r="B414" s="79" t="s">
        <v>176</v>
      </c>
      <c r="C414" s="105">
        <v>65</v>
      </c>
      <c r="D414" s="105">
        <v>69</v>
      </c>
      <c r="E414" s="106">
        <v>706743</v>
      </c>
      <c r="F414" s="106">
        <v>743956</v>
      </c>
      <c r="G414" s="106">
        <v>786736</v>
      </c>
      <c r="H414" s="106">
        <v>832045</v>
      </c>
      <c r="I414" s="106">
        <v>875170</v>
      </c>
      <c r="J414" s="106">
        <v>913137</v>
      </c>
      <c r="K414" s="106">
        <v>946947</v>
      </c>
      <c r="L414" s="195">
        <v>960937</v>
      </c>
      <c r="M414" s="195">
        <v>1003220.5</v>
      </c>
      <c r="N414" s="195">
        <v>1049017</v>
      </c>
      <c r="O414" s="195">
        <v>1095472.5</v>
      </c>
      <c r="P414" s="195">
        <v>1142182</v>
      </c>
      <c r="Q414" s="195">
        <v>1188261</v>
      </c>
      <c r="R414" s="195">
        <v>1232445</v>
      </c>
      <c r="S414" s="195">
        <v>1273819</v>
      </c>
      <c r="T414" s="195">
        <v>1310837.5</v>
      </c>
      <c r="U414" s="195">
        <v>1341807.5</v>
      </c>
      <c r="V414" s="195">
        <v>1366364</v>
      </c>
      <c r="W414" s="195">
        <v>1384467</v>
      </c>
      <c r="X414" s="195">
        <v>1396121.5</v>
      </c>
      <c r="Y414" s="195">
        <v>1402832</v>
      </c>
      <c r="Z414" s="195">
        <v>1407008</v>
      </c>
      <c r="AA414" s="195">
        <v>1410218.5</v>
      </c>
      <c r="AB414" s="195">
        <v>1414528.5</v>
      </c>
      <c r="AC414" s="195">
        <v>1422303</v>
      </c>
      <c r="AD414" s="195">
        <v>1435166.5</v>
      </c>
    </row>
    <row r="415" spans="1:30" x14ac:dyDescent="0.2">
      <c r="A415" s="77" t="s">
        <v>29</v>
      </c>
      <c r="B415" s="79" t="s">
        <v>176</v>
      </c>
      <c r="C415" s="105">
        <v>70</v>
      </c>
      <c r="D415" s="105">
        <v>74</v>
      </c>
      <c r="E415" s="106">
        <v>510254</v>
      </c>
      <c r="F415" s="106">
        <v>531285</v>
      </c>
      <c r="G415" s="106">
        <v>556130</v>
      </c>
      <c r="H415" s="106">
        <v>584479</v>
      </c>
      <c r="I415" s="106">
        <v>615886</v>
      </c>
      <c r="J415" s="106">
        <v>649780</v>
      </c>
      <c r="K415" s="106">
        <v>685624</v>
      </c>
      <c r="L415" s="195">
        <v>696194.5</v>
      </c>
      <c r="M415" s="195">
        <v>732689</v>
      </c>
      <c r="N415" s="195">
        <v>772276.5</v>
      </c>
      <c r="O415" s="195">
        <v>811377</v>
      </c>
      <c r="P415" s="195">
        <v>852044.5</v>
      </c>
      <c r="Q415" s="195">
        <v>894230</v>
      </c>
      <c r="R415" s="195">
        <v>937517</v>
      </c>
      <c r="S415" s="195">
        <v>981725</v>
      </c>
      <c r="T415" s="195">
        <v>1026560.9999999999</v>
      </c>
      <c r="U415" s="195">
        <v>1071624.5</v>
      </c>
      <c r="V415" s="195">
        <v>1116081</v>
      </c>
      <c r="W415" s="195">
        <v>1158754.5</v>
      </c>
      <c r="X415" s="195">
        <v>1198810.5</v>
      </c>
      <c r="Y415" s="195">
        <v>1234792.5</v>
      </c>
      <c r="Z415" s="195">
        <v>1265095</v>
      </c>
      <c r="AA415" s="195">
        <v>1289375</v>
      </c>
      <c r="AB415" s="195">
        <v>1307592</v>
      </c>
      <c r="AC415" s="195">
        <v>1319747</v>
      </c>
      <c r="AD415" s="195">
        <v>1327246</v>
      </c>
    </row>
    <row r="416" spans="1:30" x14ac:dyDescent="0.2">
      <c r="A416" s="77" t="s">
        <v>29</v>
      </c>
      <c r="B416" s="79" t="s">
        <v>176</v>
      </c>
      <c r="C416" s="105">
        <v>75</v>
      </c>
      <c r="D416" s="105">
        <v>79</v>
      </c>
      <c r="E416" s="106">
        <v>372542</v>
      </c>
      <c r="F416" s="106">
        <v>383181</v>
      </c>
      <c r="G416" s="106">
        <v>395696</v>
      </c>
      <c r="H416" s="106">
        <v>410150</v>
      </c>
      <c r="I416" s="106">
        <v>426791</v>
      </c>
      <c r="J416" s="106">
        <v>445769</v>
      </c>
      <c r="K416" s="106">
        <v>465357</v>
      </c>
      <c r="L416" s="195">
        <v>472134.5</v>
      </c>
      <c r="M416" s="195">
        <v>494952.5</v>
      </c>
      <c r="N416" s="195">
        <v>522793</v>
      </c>
      <c r="O416" s="195">
        <v>553911.5</v>
      </c>
      <c r="P416" s="195">
        <v>586378.5</v>
      </c>
      <c r="Q416" s="195">
        <v>620349</v>
      </c>
      <c r="R416" s="195">
        <v>656668</v>
      </c>
      <c r="S416" s="195">
        <v>693420</v>
      </c>
      <c r="T416" s="195">
        <v>729832</v>
      </c>
      <c r="U416" s="195">
        <v>767692</v>
      </c>
      <c r="V416" s="195">
        <v>806959</v>
      </c>
      <c r="W416" s="195">
        <v>847276</v>
      </c>
      <c r="X416" s="195">
        <v>888498</v>
      </c>
      <c r="Y416" s="195">
        <v>930370</v>
      </c>
      <c r="Z416" s="195">
        <v>972529</v>
      </c>
      <c r="AA416" s="195">
        <v>1014215</v>
      </c>
      <c r="AB416" s="195">
        <v>1054358</v>
      </c>
      <c r="AC416" s="195">
        <v>1092188</v>
      </c>
      <c r="AD416" s="195">
        <v>1126351.5</v>
      </c>
    </row>
    <row r="417" spans="1:30" x14ac:dyDescent="0.2">
      <c r="A417" s="77" t="s">
        <v>29</v>
      </c>
      <c r="B417" s="79" t="s">
        <v>176</v>
      </c>
      <c r="C417" s="105">
        <v>80</v>
      </c>
      <c r="D417" s="105">
        <v>84</v>
      </c>
      <c r="E417" s="106">
        <v>249883</v>
      </c>
      <c r="F417" s="106">
        <v>257543</v>
      </c>
      <c r="G417" s="106">
        <v>265971</v>
      </c>
      <c r="H417" s="106">
        <v>275719</v>
      </c>
      <c r="I417" s="106">
        <v>286573</v>
      </c>
      <c r="J417" s="106">
        <v>298000</v>
      </c>
      <c r="K417" s="106">
        <v>307172</v>
      </c>
      <c r="L417" s="195">
        <v>284934</v>
      </c>
      <c r="M417" s="195">
        <v>299529.5</v>
      </c>
      <c r="N417" s="195">
        <v>318410.5</v>
      </c>
      <c r="O417" s="195">
        <v>338441.5</v>
      </c>
      <c r="P417" s="195">
        <v>359378</v>
      </c>
      <c r="Q417" s="195">
        <v>381028.5</v>
      </c>
      <c r="R417" s="195">
        <v>402911</v>
      </c>
      <c r="S417" s="195">
        <v>426856.5</v>
      </c>
      <c r="T417" s="195">
        <v>453647.5</v>
      </c>
      <c r="U417" s="195">
        <v>481587</v>
      </c>
      <c r="V417" s="195">
        <v>510790.5</v>
      </c>
      <c r="W417" s="195">
        <v>541900.5</v>
      </c>
      <c r="X417" s="195">
        <v>573482.5</v>
      </c>
      <c r="Y417" s="195">
        <v>605010.5</v>
      </c>
      <c r="Z417" s="195">
        <v>637854</v>
      </c>
      <c r="AA417" s="195">
        <v>671982.5</v>
      </c>
      <c r="AB417" s="195">
        <v>707134.5</v>
      </c>
      <c r="AC417" s="195">
        <v>743174.5</v>
      </c>
      <c r="AD417" s="195">
        <v>779867.5</v>
      </c>
    </row>
    <row r="418" spans="1:30" x14ac:dyDescent="0.2">
      <c r="A418" s="77" t="s">
        <v>29</v>
      </c>
      <c r="B418" s="79" t="s">
        <v>176</v>
      </c>
      <c r="C418" s="105">
        <v>85</v>
      </c>
      <c r="D418" s="105">
        <v>89</v>
      </c>
      <c r="E418" s="106">
        <v>130334</v>
      </c>
      <c r="F418" s="106">
        <v>138743</v>
      </c>
      <c r="G418" s="106">
        <v>146810</v>
      </c>
      <c r="H418" s="106">
        <v>153850</v>
      </c>
      <c r="I418" s="106">
        <v>160249</v>
      </c>
      <c r="J418" s="106">
        <v>166494</v>
      </c>
      <c r="K418" s="106">
        <v>175126</v>
      </c>
      <c r="L418" s="195">
        <v>137833.5</v>
      </c>
      <c r="M418" s="195">
        <v>141619.5</v>
      </c>
      <c r="N418" s="195">
        <v>147288.5</v>
      </c>
      <c r="O418" s="195">
        <v>154503.5</v>
      </c>
      <c r="P418" s="195">
        <v>163360.5</v>
      </c>
      <c r="Q418" s="195">
        <v>173852.5</v>
      </c>
      <c r="R418" s="195">
        <v>185768</v>
      </c>
      <c r="S418" s="195">
        <v>198745.5</v>
      </c>
      <c r="T418" s="195">
        <v>212500</v>
      </c>
      <c r="U418" s="195">
        <v>226916.5</v>
      </c>
      <c r="V418" s="195">
        <v>241902</v>
      </c>
      <c r="W418" s="195">
        <v>257117.5</v>
      </c>
      <c r="X418" s="195">
        <v>273925.5</v>
      </c>
      <c r="Y418" s="195">
        <v>292862.5</v>
      </c>
      <c r="Z418" s="195">
        <v>312621.5</v>
      </c>
      <c r="AA418" s="195">
        <v>333273.5</v>
      </c>
      <c r="AB418" s="195">
        <v>355230.5</v>
      </c>
      <c r="AC418" s="195">
        <v>377717</v>
      </c>
      <c r="AD418" s="195">
        <v>400487.5</v>
      </c>
    </row>
    <row r="419" spans="1:30" x14ac:dyDescent="0.2">
      <c r="A419" s="77" t="s">
        <v>29</v>
      </c>
      <c r="B419" s="79" t="s">
        <v>176</v>
      </c>
      <c r="C419" s="105">
        <v>90</v>
      </c>
      <c r="D419" s="105">
        <v>94</v>
      </c>
      <c r="E419" s="106">
        <v>51359</v>
      </c>
      <c r="F419" s="106">
        <v>56416</v>
      </c>
      <c r="G419" s="106">
        <v>60289</v>
      </c>
      <c r="H419" s="106">
        <v>63897</v>
      </c>
      <c r="I419" s="106">
        <v>67175</v>
      </c>
      <c r="J419" s="106">
        <v>70447</v>
      </c>
      <c r="K419" s="106">
        <v>76887</v>
      </c>
      <c r="L419" s="195">
        <v>44100.5</v>
      </c>
      <c r="M419" s="195">
        <v>45846</v>
      </c>
      <c r="N419" s="195">
        <v>47915.5</v>
      </c>
      <c r="O419" s="195">
        <v>49912.5</v>
      </c>
      <c r="P419" s="195">
        <v>51919.5</v>
      </c>
      <c r="Q419" s="195">
        <v>54032.5</v>
      </c>
      <c r="R419" s="195">
        <v>56449.5</v>
      </c>
      <c r="S419" s="195">
        <v>59415.5</v>
      </c>
      <c r="T419" s="195">
        <v>63073</v>
      </c>
      <c r="U419" s="195">
        <v>67461.5</v>
      </c>
      <c r="V419" s="195">
        <v>72575</v>
      </c>
      <c r="W419" s="195">
        <v>78325.5</v>
      </c>
      <c r="X419" s="195">
        <v>84584.5</v>
      </c>
      <c r="Y419" s="195">
        <v>91263</v>
      </c>
      <c r="Z419" s="195">
        <v>98330</v>
      </c>
      <c r="AA419" s="195">
        <v>105754.5</v>
      </c>
      <c r="AB419" s="195">
        <v>113385</v>
      </c>
      <c r="AC419" s="195">
        <v>121922.5</v>
      </c>
      <c r="AD419" s="195">
        <v>131607</v>
      </c>
    </row>
    <row r="420" spans="1:30" x14ac:dyDescent="0.2">
      <c r="A420" s="77" t="s">
        <v>29</v>
      </c>
      <c r="B420" s="79" t="s">
        <v>176</v>
      </c>
      <c r="C420" s="105">
        <v>95</v>
      </c>
      <c r="D420" s="105">
        <v>99</v>
      </c>
      <c r="E420" s="106">
        <v>13678</v>
      </c>
      <c r="F420" s="106">
        <v>15073</v>
      </c>
      <c r="G420" s="106">
        <v>17092</v>
      </c>
      <c r="H420" s="106">
        <v>18892</v>
      </c>
      <c r="I420" s="106">
        <v>19825</v>
      </c>
      <c r="J420" s="106">
        <v>19489</v>
      </c>
      <c r="K420" s="106">
        <v>21598</v>
      </c>
      <c r="L420" s="195">
        <v>8654.5</v>
      </c>
      <c r="M420" s="195">
        <v>8731</v>
      </c>
      <c r="N420" s="195">
        <v>9070.5</v>
      </c>
      <c r="O420" s="195">
        <v>9515</v>
      </c>
      <c r="P420" s="195">
        <v>10054.5</v>
      </c>
      <c r="Q420" s="195">
        <v>10667.5</v>
      </c>
      <c r="R420" s="195">
        <v>11310.5</v>
      </c>
      <c r="S420" s="195">
        <v>11943</v>
      </c>
      <c r="T420" s="195">
        <v>12567</v>
      </c>
      <c r="U420" s="195">
        <v>13212</v>
      </c>
      <c r="V420" s="195">
        <v>13908</v>
      </c>
      <c r="W420" s="195">
        <v>14705</v>
      </c>
      <c r="X420" s="195">
        <v>15671.5</v>
      </c>
      <c r="Y420" s="195">
        <v>16853</v>
      </c>
      <c r="Z420" s="195">
        <v>18257</v>
      </c>
      <c r="AA420" s="195">
        <v>19880.5</v>
      </c>
      <c r="AB420" s="195">
        <v>21703</v>
      </c>
      <c r="AC420" s="195">
        <v>23690.5</v>
      </c>
      <c r="AD420" s="195">
        <v>25827.5</v>
      </c>
    </row>
    <row r="421" spans="1:30" x14ac:dyDescent="0.2">
      <c r="A421" s="77" t="s">
        <v>29</v>
      </c>
      <c r="B421" s="79" t="s">
        <v>176</v>
      </c>
      <c r="C421" s="105">
        <v>100</v>
      </c>
      <c r="D421" s="105">
        <v>104</v>
      </c>
      <c r="E421" s="106">
        <v>1934</v>
      </c>
      <c r="F421" s="106">
        <v>2067</v>
      </c>
      <c r="G421" s="106">
        <v>2203</v>
      </c>
      <c r="H421" s="106">
        <v>2345</v>
      </c>
      <c r="I421" s="106">
        <v>2495</v>
      </c>
      <c r="J421" s="106">
        <v>2656</v>
      </c>
      <c r="K421" s="106">
        <v>2846</v>
      </c>
      <c r="L421" s="195">
        <v>1043</v>
      </c>
      <c r="M421" s="195">
        <v>1010</v>
      </c>
      <c r="N421" s="195">
        <v>989</v>
      </c>
      <c r="O421" s="195">
        <v>984</v>
      </c>
      <c r="P421" s="195">
        <v>993</v>
      </c>
      <c r="Q421" s="195">
        <v>1014.9999999999999</v>
      </c>
      <c r="R421" s="195">
        <v>1053</v>
      </c>
      <c r="S421" s="195">
        <v>1110</v>
      </c>
      <c r="T421" s="195">
        <v>1180.5</v>
      </c>
      <c r="U421" s="195">
        <v>1262</v>
      </c>
      <c r="V421" s="195">
        <v>1354.5</v>
      </c>
      <c r="W421" s="195">
        <v>1453</v>
      </c>
      <c r="X421" s="195">
        <v>1549.5</v>
      </c>
      <c r="Y421" s="195">
        <v>1649</v>
      </c>
      <c r="Z421" s="195">
        <v>1756.5</v>
      </c>
      <c r="AA421" s="195">
        <v>1873</v>
      </c>
      <c r="AB421" s="195">
        <v>2009.9999999999998</v>
      </c>
      <c r="AC421" s="195">
        <v>2173.5</v>
      </c>
      <c r="AD421" s="195">
        <v>2369.5</v>
      </c>
    </row>
    <row r="422" spans="1:30" x14ac:dyDescent="0.2">
      <c r="A422" s="77" t="s">
        <v>30</v>
      </c>
      <c r="B422" s="79" t="s">
        <v>175</v>
      </c>
      <c r="C422" s="105">
        <v>0</v>
      </c>
      <c r="D422" s="105">
        <v>4</v>
      </c>
      <c r="E422" s="106">
        <v>183009</v>
      </c>
      <c r="F422" s="106">
        <v>182891</v>
      </c>
      <c r="G422" s="106">
        <v>182191</v>
      </c>
      <c r="H422" s="106">
        <v>181100</v>
      </c>
      <c r="I422" s="106">
        <v>179715</v>
      </c>
      <c r="J422" s="106">
        <v>178099</v>
      </c>
      <c r="K422" s="106">
        <v>175943</v>
      </c>
      <c r="L422" s="195">
        <v>163484</v>
      </c>
      <c r="M422" s="195">
        <v>159178</v>
      </c>
      <c r="N422" s="195">
        <v>155753</v>
      </c>
      <c r="O422" s="195">
        <v>153720</v>
      </c>
      <c r="P422" s="195">
        <v>152610</v>
      </c>
      <c r="Q422" s="195">
        <v>151786</v>
      </c>
      <c r="R422" s="195">
        <v>151135.5</v>
      </c>
      <c r="S422" s="195">
        <v>150593.5</v>
      </c>
      <c r="T422" s="195">
        <v>150042.5</v>
      </c>
      <c r="U422" s="195">
        <v>149451</v>
      </c>
      <c r="V422" s="195">
        <v>148813.5</v>
      </c>
      <c r="W422" s="195">
        <v>148069</v>
      </c>
      <c r="X422" s="195">
        <v>147302.5</v>
      </c>
      <c r="Y422" s="195">
        <v>146524.5</v>
      </c>
      <c r="Z422" s="195">
        <v>145656</v>
      </c>
      <c r="AA422" s="195">
        <v>144754</v>
      </c>
      <c r="AB422" s="195">
        <v>143824.5</v>
      </c>
      <c r="AC422" s="195">
        <v>142751.5</v>
      </c>
      <c r="AD422" s="195">
        <v>141611</v>
      </c>
    </row>
    <row r="423" spans="1:30" x14ac:dyDescent="0.2">
      <c r="A423" s="77" t="s">
        <v>30</v>
      </c>
      <c r="B423" s="79" t="s">
        <v>175</v>
      </c>
      <c r="C423" s="105">
        <v>5</v>
      </c>
      <c r="D423" s="105">
        <v>9</v>
      </c>
      <c r="E423" s="106">
        <v>181269</v>
      </c>
      <c r="F423" s="106">
        <v>181615</v>
      </c>
      <c r="G423" s="106">
        <v>182074</v>
      </c>
      <c r="H423" s="106">
        <v>182536</v>
      </c>
      <c r="I423" s="106">
        <v>182878</v>
      </c>
      <c r="J423" s="106">
        <v>182964</v>
      </c>
      <c r="K423" s="106">
        <v>182941</v>
      </c>
      <c r="L423" s="195">
        <v>181121</v>
      </c>
      <c r="M423" s="195">
        <v>179180</v>
      </c>
      <c r="N423" s="195">
        <v>176485</v>
      </c>
      <c r="O423" s="195">
        <v>172554</v>
      </c>
      <c r="P423" s="195">
        <v>168121</v>
      </c>
      <c r="Q423" s="195">
        <v>163662.5</v>
      </c>
      <c r="R423" s="195">
        <v>159356.5</v>
      </c>
      <c r="S423" s="195">
        <v>155926.5</v>
      </c>
      <c r="T423" s="195">
        <v>153887.5</v>
      </c>
      <c r="U423" s="195">
        <v>152772</v>
      </c>
      <c r="V423" s="195">
        <v>151942</v>
      </c>
      <c r="W423" s="195">
        <v>151285</v>
      </c>
      <c r="X423" s="195">
        <v>150737</v>
      </c>
      <c r="Y423" s="195">
        <v>150179.5</v>
      </c>
      <c r="Z423" s="195">
        <v>149580.5</v>
      </c>
      <c r="AA423" s="195">
        <v>148936.5</v>
      </c>
      <c r="AB423" s="195">
        <v>148183.5</v>
      </c>
      <c r="AC423" s="195">
        <v>147408</v>
      </c>
      <c r="AD423" s="195">
        <v>146622</v>
      </c>
    </row>
    <row r="424" spans="1:30" x14ac:dyDescent="0.2">
      <c r="A424" s="77" t="s">
        <v>30</v>
      </c>
      <c r="B424" s="79" t="s">
        <v>175</v>
      </c>
      <c r="C424" s="105">
        <v>10</v>
      </c>
      <c r="D424" s="105">
        <v>14</v>
      </c>
      <c r="E424" s="106">
        <v>185012</v>
      </c>
      <c r="F424" s="106">
        <v>183165</v>
      </c>
      <c r="G424" s="106">
        <v>182164</v>
      </c>
      <c r="H424" s="106">
        <v>181802</v>
      </c>
      <c r="I424" s="106">
        <v>181751</v>
      </c>
      <c r="J424" s="106">
        <v>181789</v>
      </c>
      <c r="K424" s="106">
        <v>182165</v>
      </c>
      <c r="L424" s="195">
        <v>189577</v>
      </c>
      <c r="M424" s="195">
        <v>188290</v>
      </c>
      <c r="N424" s="195">
        <v>186494</v>
      </c>
      <c r="O424" s="195">
        <v>184877.5</v>
      </c>
      <c r="P424" s="195">
        <v>183139.5</v>
      </c>
      <c r="Q424" s="195">
        <v>181223.5</v>
      </c>
      <c r="R424" s="195">
        <v>179280.5</v>
      </c>
      <c r="S424" s="195">
        <v>176582</v>
      </c>
      <c r="T424" s="195">
        <v>172648.5</v>
      </c>
      <c r="U424" s="195">
        <v>168214</v>
      </c>
      <c r="V424" s="195">
        <v>163754</v>
      </c>
      <c r="W424" s="195">
        <v>159445</v>
      </c>
      <c r="X424" s="195">
        <v>156011.5</v>
      </c>
      <c r="Y424" s="195">
        <v>153968</v>
      </c>
      <c r="Z424" s="195">
        <v>152848.5</v>
      </c>
      <c r="AA424" s="195">
        <v>152013.5</v>
      </c>
      <c r="AB424" s="195">
        <v>151351</v>
      </c>
      <c r="AC424" s="195">
        <v>150798</v>
      </c>
      <c r="AD424" s="195">
        <v>150235.5</v>
      </c>
    </row>
    <row r="425" spans="1:30" x14ac:dyDescent="0.2">
      <c r="A425" s="77" t="s">
        <v>30</v>
      </c>
      <c r="B425" s="79" t="s">
        <v>175</v>
      </c>
      <c r="C425" s="105">
        <v>15</v>
      </c>
      <c r="D425" s="105">
        <v>19</v>
      </c>
      <c r="E425" s="106">
        <v>203656</v>
      </c>
      <c r="F425" s="106">
        <v>200117</v>
      </c>
      <c r="G425" s="106">
        <v>196139</v>
      </c>
      <c r="H425" s="106">
        <v>192083</v>
      </c>
      <c r="I425" s="106">
        <v>188508</v>
      </c>
      <c r="J425" s="106">
        <v>185752</v>
      </c>
      <c r="K425" s="106">
        <v>183896</v>
      </c>
      <c r="L425" s="195">
        <v>187529.5</v>
      </c>
      <c r="M425" s="195">
        <v>188017</v>
      </c>
      <c r="N425" s="195">
        <v>189124</v>
      </c>
      <c r="O425" s="195">
        <v>189904.5</v>
      </c>
      <c r="P425" s="195">
        <v>190214</v>
      </c>
      <c r="Q425" s="195">
        <v>189959</v>
      </c>
      <c r="R425" s="195">
        <v>188670</v>
      </c>
      <c r="S425" s="195">
        <v>186859.5</v>
      </c>
      <c r="T425" s="195">
        <v>185229.5</v>
      </c>
      <c r="U425" s="195">
        <v>183478.5</v>
      </c>
      <c r="V425" s="195">
        <v>181548</v>
      </c>
      <c r="W425" s="195">
        <v>179591.5</v>
      </c>
      <c r="X425" s="195">
        <v>176880</v>
      </c>
      <c r="Y425" s="195">
        <v>172933</v>
      </c>
      <c r="Z425" s="195">
        <v>168485</v>
      </c>
      <c r="AA425" s="195">
        <v>164011.5</v>
      </c>
      <c r="AB425" s="195">
        <v>159689</v>
      </c>
      <c r="AC425" s="195">
        <v>156240.5</v>
      </c>
      <c r="AD425" s="195">
        <v>154181</v>
      </c>
    </row>
    <row r="426" spans="1:30" x14ac:dyDescent="0.2">
      <c r="A426" s="77" t="s">
        <v>30</v>
      </c>
      <c r="B426" s="79" t="s">
        <v>175</v>
      </c>
      <c r="C426" s="105">
        <v>20</v>
      </c>
      <c r="D426" s="105">
        <v>24</v>
      </c>
      <c r="E426" s="106">
        <v>215472</v>
      </c>
      <c r="F426" s="106">
        <v>213760</v>
      </c>
      <c r="G426" s="106">
        <v>211912</v>
      </c>
      <c r="H426" s="106">
        <v>209805</v>
      </c>
      <c r="I426" s="106">
        <v>207217</v>
      </c>
      <c r="J426" s="106">
        <v>204063</v>
      </c>
      <c r="K426" s="106">
        <v>200594</v>
      </c>
      <c r="L426" s="195">
        <v>200519.5</v>
      </c>
      <c r="M426" s="195">
        <v>197721.5</v>
      </c>
      <c r="N426" s="195">
        <v>194886</v>
      </c>
      <c r="O426" s="195">
        <v>191965</v>
      </c>
      <c r="P426" s="195">
        <v>189555.5</v>
      </c>
      <c r="Q426" s="195">
        <v>188493</v>
      </c>
      <c r="R426" s="195">
        <v>188979</v>
      </c>
      <c r="S426" s="195">
        <v>190046</v>
      </c>
      <c r="T426" s="195">
        <v>190788</v>
      </c>
      <c r="U426" s="195">
        <v>191059.5</v>
      </c>
      <c r="V426" s="195">
        <v>190766</v>
      </c>
      <c r="W426" s="195">
        <v>189441.5</v>
      </c>
      <c r="X426" s="195">
        <v>187597</v>
      </c>
      <c r="Y426" s="195">
        <v>185931.5</v>
      </c>
      <c r="Z426" s="195">
        <v>184145</v>
      </c>
      <c r="AA426" s="195">
        <v>182179</v>
      </c>
      <c r="AB426" s="195">
        <v>180186</v>
      </c>
      <c r="AC426" s="195">
        <v>177437.5</v>
      </c>
      <c r="AD426" s="195">
        <v>173452.5</v>
      </c>
    </row>
    <row r="427" spans="1:30" x14ac:dyDescent="0.2">
      <c r="A427" s="77" t="s">
        <v>30</v>
      </c>
      <c r="B427" s="79" t="s">
        <v>175</v>
      </c>
      <c r="C427" s="105">
        <v>25</v>
      </c>
      <c r="D427" s="105">
        <v>29</v>
      </c>
      <c r="E427" s="106">
        <v>218127</v>
      </c>
      <c r="F427" s="106">
        <v>219267</v>
      </c>
      <c r="G427" s="106">
        <v>219319</v>
      </c>
      <c r="H427" s="106">
        <v>218493</v>
      </c>
      <c r="I427" s="106">
        <v>217169</v>
      </c>
      <c r="J427" s="106">
        <v>215602</v>
      </c>
      <c r="K427" s="106">
        <v>213933</v>
      </c>
      <c r="L427" s="195">
        <v>210606.5</v>
      </c>
      <c r="M427" s="195">
        <v>208807</v>
      </c>
      <c r="N427" s="195">
        <v>206998.5</v>
      </c>
      <c r="O427" s="195">
        <v>205405.5</v>
      </c>
      <c r="P427" s="195">
        <v>203790</v>
      </c>
      <c r="Q427" s="195">
        <v>201500.5</v>
      </c>
      <c r="R427" s="195">
        <v>198734</v>
      </c>
      <c r="S427" s="195">
        <v>195867</v>
      </c>
      <c r="T427" s="195">
        <v>192912.5</v>
      </c>
      <c r="U427" s="195">
        <v>190468</v>
      </c>
      <c r="V427" s="195">
        <v>189368</v>
      </c>
      <c r="W427" s="195">
        <v>189811</v>
      </c>
      <c r="X427" s="195">
        <v>190833.5</v>
      </c>
      <c r="Y427" s="195">
        <v>191531.5</v>
      </c>
      <c r="Z427" s="195">
        <v>191758.5</v>
      </c>
      <c r="AA427" s="195">
        <v>191421.5</v>
      </c>
      <c r="AB427" s="195">
        <v>190056</v>
      </c>
      <c r="AC427" s="195">
        <v>188171.5</v>
      </c>
      <c r="AD427" s="195">
        <v>186462</v>
      </c>
    </row>
    <row r="428" spans="1:30" x14ac:dyDescent="0.2">
      <c r="A428" s="77" t="s">
        <v>30</v>
      </c>
      <c r="B428" s="79" t="s">
        <v>175</v>
      </c>
      <c r="C428" s="105">
        <v>30</v>
      </c>
      <c r="D428" s="105">
        <v>34</v>
      </c>
      <c r="E428" s="106">
        <v>199500</v>
      </c>
      <c r="F428" s="106">
        <v>204062</v>
      </c>
      <c r="G428" s="106">
        <v>208527</v>
      </c>
      <c r="H428" s="106">
        <v>212584</v>
      </c>
      <c r="I428" s="106">
        <v>215798</v>
      </c>
      <c r="J428" s="106">
        <v>217910</v>
      </c>
      <c r="K428" s="106">
        <v>219087</v>
      </c>
      <c r="L428" s="195">
        <v>217590.5</v>
      </c>
      <c r="M428" s="195">
        <v>216674.5</v>
      </c>
      <c r="N428" s="195">
        <v>215588.5</v>
      </c>
      <c r="O428" s="195">
        <v>214243.5</v>
      </c>
      <c r="P428" s="195">
        <v>212653.5</v>
      </c>
      <c r="Q428" s="195">
        <v>211073.5</v>
      </c>
      <c r="R428" s="195">
        <v>209330</v>
      </c>
      <c r="S428" s="195">
        <v>207504.5</v>
      </c>
      <c r="T428" s="195">
        <v>205890</v>
      </c>
      <c r="U428" s="195">
        <v>204254</v>
      </c>
      <c r="V428" s="195">
        <v>201946.5</v>
      </c>
      <c r="W428" s="195">
        <v>199162</v>
      </c>
      <c r="X428" s="195">
        <v>196276.5</v>
      </c>
      <c r="Y428" s="195">
        <v>193303</v>
      </c>
      <c r="Z428" s="195">
        <v>190837.5</v>
      </c>
      <c r="AA428" s="195">
        <v>189711</v>
      </c>
      <c r="AB428" s="195">
        <v>190122</v>
      </c>
      <c r="AC428" s="195">
        <v>191108.5</v>
      </c>
      <c r="AD428" s="195">
        <v>191769.5</v>
      </c>
    </row>
    <row r="429" spans="1:30" x14ac:dyDescent="0.2">
      <c r="A429" s="77" t="s">
        <v>30</v>
      </c>
      <c r="B429" s="79" t="s">
        <v>175</v>
      </c>
      <c r="C429" s="105">
        <v>35</v>
      </c>
      <c r="D429" s="105">
        <v>39</v>
      </c>
      <c r="E429" s="106">
        <v>175086</v>
      </c>
      <c r="F429" s="106">
        <v>180287</v>
      </c>
      <c r="G429" s="106">
        <v>185191</v>
      </c>
      <c r="H429" s="106">
        <v>189845</v>
      </c>
      <c r="I429" s="106">
        <v>194425</v>
      </c>
      <c r="J429" s="106">
        <v>199003</v>
      </c>
      <c r="K429" s="106">
        <v>203565</v>
      </c>
      <c r="L429" s="195">
        <v>211277.5</v>
      </c>
      <c r="M429" s="195">
        <v>214383</v>
      </c>
      <c r="N429" s="195">
        <v>216529.5</v>
      </c>
      <c r="O429" s="195">
        <v>217613</v>
      </c>
      <c r="P429" s="195">
        <v>217796</v>
      </c>
      <c r="Q429" s="195">
        <v>217344</v>
      </c>
      <c r="R429" s="195">
        <v>216502</v>
      </c>
      <c r="S429" s="195">
        <v>215416.5</v>
      </c>
      <c r="T429" s="195">
        <v>214072</v>
      </c>
      <c r="U429" s="195">
        <v>212483</v>
      </c>
      <c r="V429" s="195">
        <v>210905</v>
      </c>
      <c r="W429" s="195">
        <v>209163</v>
      </c>
      <c r="X429" s="195">
        <v>207337.5</v>
      </c>
      <c r="Y429" s="195">
        <v>205722</v>
      </c>
      <c r="Z429" s="195">
        <v>204083.5</v>
      </c>
      <c r="AA429" s="195">
        <v>201774.5</v>
      </c>
      <c r="AB429" s="195">
        <v>198988.5</v>
      </c>
      <c r="AC429" s="195">
        <v>196100.5</v>
      </c>
      <c r="AD429" s="195">
        <v>193123.5</v>
      </c>
    </row>
    <row r="430" spans="1:30" x14ac:dyDescent="0.2">
      <c r="A430" s="77" t="s">
        <v>30</v>
      </c>
      <c r="B430" s="79" t="s">
        <v>175</v>
      </c>
      <c r="C430" s="105">
        <v>40</v>
      </c>
      <c r="D430" s="105">
        <v>44</v>
      </c>
      <c r="E430" s="106">
        <v>150624</v>
      </c>
      <c r="F430" s="106">
        <v>153368</v>
      </c>
      <c r="G430" s="106">
        <v>157715</v>
      </c>
      <c r="H430" s="106">
        <v>163151</v>
      </c>
      <c r="I430" s="106">
        <v>168840</v>
      </c>
      <c r="J430" s="106">
        <v>174231</v>
      </c>
      <c r="K430" s="106">
        <v>179405</v>
      </c>
      <c r="L430" s="195">
        <v>187087.5</v>
      </c>
      <c r="M430" s="195">
        <v>191909</v>
      </c>
      <c r="N430" s="195">
        <v>196667</v>
      </c>
      <c r="O430" s="195">
        <v>201463.5</v>
      </c>
      <c r="P430" s="195">
        <v>206175.5</v>
      </c>
      <c r="Q430" s="195">
        <v>210235.5</v>
      </c>
      <c r="R430" s="195">
        <v>213407</v>
      </c>
      <c r="S430" s="195">
        <v>215553.5</v>
      </c>
      <c r="T430" s="195">
        <v>216644.5</v>
      </c>
      <c r="U430" s="195">
        <v>216843</v>
      </c>
      <c r="V430" s="195">
        <v>216410</v>
      </c>
      <c r="W430" s="195">
        <v>215589.5</v>
      </c>
      <c r="X430" s="195">
        <v>214525.5</v>
      </c>
      <c r="Y430" s="195">
        <v>213202.5</v>
      </c>
      <c r="Z430" s="195">
        <v>211636</v>
      </c>
      <c r="AA430" s="195">
        <v>210078</v>
      </c>
      <c r="AB430" s="195">
        <v>208354.5</v>
      </c>
      <c r="AC430" s="195">
        <v>206547</v>
      </c>
      <c r="AD430" s="195">
        <v>204946.5</v>
      </c>
    </row>
    <row r="431" spans="1:30" x14ac:dyDescent="0.2">
      <c r="A431" s="77" t="s">
        <v>30</v>
      </c>
      <c r="B431" s="79" t="s">
        <v>175</v>
      </c>
      <c r="C431" s="105">
        <v>45</v>
      </c>
      <c r="D431" s="105">
        <v>49</v>
      </c>
      <c r="E431" s="106">
        <v>152192</v>
      </c>
      <c r="F431" s="106">
        <v>150868</v>
      </c>
      <c r="G431" s="106">
        <v>149327</v>
      </c>
      <c r="H431" s="106">
        <v>148086</v>
      </c>
      <c r="I431" s="106">
        <v>147902</v>
      </c>
      <c r="J431" s="106">
        <v>149226</v>
      </c>
      <c r="K431" s="106">
        <v>151976</v>
      </c>
      <c r="L431" s="195">
        <v>161597</v>
      </c>
      <c r="M431" s="195">
        <v>165694.5</v>
      </c>
      <c r="N431" s="195">
        <v>170457.5</v>
      </c>
      <c r="O431" s="195">
        <v>175451</v>
      </c>
      <c r="P431" s="195">
        <v>180376</v>
      </c>
      <c r="Q431" s="195">
        <v>185255</v>
      </c>
      <c r="R431" s="195">
        <v>190118</v>
      </c>
      <c r="S431" s="195">
        <v>194861</v>
      </c>
      <c r="T431" s="195">
        <v>199644.5</v>
      </c>
      <c r="U431" s="195">
        <v>204344.5</v>
      </c>
      <c r="V431" s="195">
        <v>208400</v>
      </c>
      <c r="W431" s="195">
        <v>211576.5</v>
      </c>
      <c r="X431" s="195">
        <v>213738.5</v>
      </c>
      <c r="Y431" s="195">
        <v>214856</v>
      </c>
      <c r="Z431" s="195">
        <v>215088.5</v>
      </c>
      <c r="AA431" s="195">
        <v>214695.5</v>
      </c>
      <c r="AB431" s="195">
        <v>213916.5</v>
      </c>
      <c r="AC431" s="195">
        <v>212893</v>
      </c>
      <c r="AD431" s="195">
        <v>211610.5</v>
      </c>
    </row>
    <row r="432" spans="1:30" x14ac:dyDescent="0.2">
      <c r="A432" s="77" t="s">
        <v>30</v>
      </c>
      <c r="B432" s="79" t="s">
        <v>175</v>
      </c>
      <c r="C432" s="105">
        <v>50</v>
      </c>
      <c r="D432" s="105">
        <v>54</v>
      </c>
      <c r="E432" s="106">
        <v>149704</v>
      </c>
      <c r="F432" s="106">
        <v>151205</v>
      </c>
      <c r="G432" s="106">
        <v>151700</v>
      </c>
      <c r="H432" s="106">
        <v>151388</v>
      </c>
      <c r="I432" s="106">
        <v>150608</v>
      </c>
      <c r="J432" s="106">
        <v>149636</v>
      </c>
      <c r="K432" s="106">
        <v>148397</v>
      </c>
      <c r="L432" s="195">
        <v>149487</v>
      </c>
      <c r="M432" s="195">
        <v>149934</v>
      </c>
      <c r="N432" s="195">
        <v>151157</v>
      </c>
      <c r="O432" s="195">
        <v>152965.5</v>
      </c>
      <c r="P432" s="195">
        <v>155559</v>
      </c>
      <c r="Q432" s="195">
        <v>158970.5</v>
      </c>
      <c r="R432" s="195">
        <v>163119.5</v>
      </c>
      <c r="S432" s="195">
        <v>167861</v>
      </c>
      <c r="T432" s="195">
        <v>172831.5</v>
      </c>
      <c r="U432" s="195">
        <v>177735.5</v>
      </c>
      <c r="V432" s="195">
        <v>182596.5</v>
      </c>
      <c r="W432" s="195">
        <v>187445</v>
      </c>
      <c r="X432" s="195">
        <v>192178</v>
      </c>
      <c r="Y432" s="195">
        <v>196953</v>
      </c>
      <c r="Z432" s="195">
        <v>201647</v>
      </c>
      <c r="AA432" s="195">
        <v>205704.5</v>
      </c>
      <c r="AB432" s="195">
        <v>208895</v>
      </c>
      <c r="AC432" s="195">
        <v>211083.5</v>
      </c>
      <c r="AD432" s="195">
        <v>212239.5</v>
      </c>
    </row>
    <row r="433" spans="1:30" x14ac:dyDescent="0.2">
      <c r="A433" s="77" t="s">
        <v>30</v>
      </c>
      <c r="B433" s="79" t="s">
        <v>175</v>
      </c>
      <c r="C433" s="105">
        <v>55</v>
      </c>
      <c r="D433" s="105">
        <v>59</v>
      </c>
      <c r="E433" s="106">
        <v>124071</v>
      </c>
      <c r="F433" s="106">
        <v>129383.00000000001</v>
      </c>
      <c r="G433" s="106">
        <v>134522</v>
      </c>
      <c r="H433" s="106">
        <v>139188</v>
      </c>
      <c r="I433" s="106">
        <v>142989</v>
      </c>
      <c r="J433" s="106">
        <v>145697</v>
      </c>
      <c r="K433" s="106">
        <v>147208</v>
      </c>
      <c r="L433" s="195">
        <v>145888.5</v>
      </c>
      <c r="M433" s="195">
        <v>146141</v>
      </c>
      <c r="N433" s="195">
        <v>145982</v>
      </c>
      <c r="O433" s="195">
        <v>145777</v>
      </c>
      <c r="P433" s="195">
        <v>145600</v>
      </c>
      <c r="Q433" s="195">
        <v>145617.5</v>
      </c>
      <c r="R433" s="195">
        <v>146220</v>
      </c>
      <c r="S433" s="195">
        <v>147498.5</v>
      </c>
      <c r="T433" s="195">
        <v>149349</v>
      </c>
      <c r="U433" s="195">
        <v>151965</v>
      </c>
      <c r="V433" s="195">
        <v>155381.5</v>
      </c>
      <c r="W433" s="195">
        <v>159520.5</v>
      </c>
      <c r="X433" s="195">
        <v>164241</v>
      </c>
      <c r="Y433" s="195">
        <v>169186.5</v>
      </c>
      <c r="Z433" s="195">
        <v>174069</v>
      </c>
      <c r="AA433" s="195">
        <v>178912</v>
      </c>
      <c r="AB433" s="195">
        <v>183745</v>
      </c>
      <c r="AC433" s="195">
        <v>188467</v>
      </c>
      <c r="AD433" s="195">
        <v>193231</v>
      </c>
    </row>
    <row r="434" spans="1:30" x14ac:dyDescent="0.2">
      <c r="A434" s="77" t="s">
        <v>30</v>
      </c>
      <c r="B434" s="79" t="s">
        <v>175</v>
      </c>
      <c r="C434" s="105">
        <v>60</v>
      </c>
      <c r="D434" s="105">
        <v>64</v>
      </c>
      <c r="E434" s="106">
        <v>91965</v>
      </c>
      <c r="F434" s="106">
        <v>96335</v>
      </c>
      <c r="G434" s="106">
        <v>101588</v>
      </c>
      <c r="H434" s="106">
        <v>107401</v>
      </c>
      <c r="I434" s="106">
        <v>113283</v>
      </c>
      <c r="J434" s="106">
        <v>118906</v>
      </c>
      <c r="K434" s="106">
        <v>124059</v>
      </c>
      <c r="L434" s="195">
        <v>126088.5</v>
      </c>
      <c r="M434" s="195">
        <v>130096</v>
      </c>
      <c r="N434" s="195">
        <v>133636</v>
      </c>
      <c r="O434" s="195">
        <v>136467.5</v>
      </c>
      <c r="P434" s="195">
        <v>138510</v>
      </c>
      <c r="Q434" s="195">
        <v>139818.5</v>
      </c>
      <c r="R434" s="195">
        <v>140294.5</v>
      </c>
      <c r="S434" s="195">
        <v>140270.5</v>
      </c>
      <c r="T434" s="195">
        <v>140204.5</v>
      </c>
      <c r="U434" s="195">
        <v>140165.5</v>
      </c>
      <c r="V434" s="195">
        <v>140313</v>
      </c>
      <c r="W434" s="195">
        <v>141021.5</v>
      </c>
      <c r="X434" s="195">
        <v>142380</v>
      </c>
      <c r="Y434" s="195">
        <v>144293</v>
      </c>
      <c r="Z434" s="195">
        <v>146947.5</v>
      </c>
      <c r="AA434" s="195">
        <v>150375</v>
      </c>
      <c r="AB434" s="195">
        <v>154501</v>
      </c>
      <c r="AC434" s="195">
        <v>159192</v>
      </c>
      <c r="AD434" s="195">
        <v>164102</v>
      </c>
    </row>
    <row r="435" spans="1:30" x14ac:dyDescent="0.2">
      <c r="A435" s="77" t="s">
        <v>30</v>
      </c>
      <c r="B435" s="79" t="s">
        <v>175</v>
      </c>
      <c r="C435" s="105">
        <v>65</v>
      </c>
      <c r="D435" s="105">
        <v>69</v>
      </c>
      <c r="E435" s="106">
        <v>73335</v>
      </c>
      <c r="F435" s="106">
        <v>75737</v>
      </c>
      <c r="G435" s="106">
        <v>77714</v>
      </c>
      <c r="H435" s="106">
        <v>79694</v>
      </c>
      <c r="I435" s="106">
        <v>82330</v>
      </c>
      <c r="J435" s="106">
        <v>85979</v>
      </c>
      <c r="K435" s="106">
        <v>90194</v>
      </c>
      <c r="L435" s="195">
        <v>95052</v>
      </c>
      <c r="M435" s="195">
        <v>99313.5</v>
      </c>
      <c r="N435" s="195">
        <v>103984</v>
      </c>
      <c r="O435" s="195">
        <v>108739.5</v>
      </c>
      <c r="P435" s="195">
        <v>113465</v>
      </c>
      <c r="Q435" s="195">
        <v>117960.5</v>
      </c>
      <c r="R435" s="195">
        <v>122009.5</v>
      </c>
      <c r="S435" s="195">
        <v>125506</v>
      </c>
      <c r="T435" s="195">
        <v>128343.5</v>
      </c>
      <c r="U435" s="195">
        <v>130443.00000000001</v>
      </c>
      <c r="V435" s="195">
        <v>131853.5</v>
      </c>
      <c r="W435" s="195">
        <v>132479</v>
      </c>
      <c r="X435" s="195">
        <v>132634.5</v>
      </c>
      <c r="Y435" s="195">
        <v>132751.5</v>
      </c>
      <c r="Z435" s="195">
        <v>132892.5</v>
      </c>
      <c r="AA435" s="195">
        <v>133207</v>
      </c>
      <c r="AB435" s="195">
        <v>134048.5</v>
      </c>
      <c r="AC435" s="195">
        <v>135505</v>
      </c>
      <c r="AD435" s="195">
        <v>137489.5</v>
      </c>
    </row>
    <row r="436" spans="1:30" x14ac:dyDescent="0.2">
      <c r="A436" s="77" t="s">
        <v>30</v>
      </c>
      <c r="B436" s="79" t="s">
        <v>175</v>
      </c>
      <c r="C436" s="105">
        <v>70</v>
      </c>
      <c r="D436" s="105">
        <v>74</v>
      </c>
      <c r="E436" s="106">
        <v>50391</v>
      </c>
      <c r="F436" s="106">
        <v>53057</v>
      </c>
      <c r="G436" s="106">
        <v>56275</v>
      </c>
      <c r="H436" s="106">
        <v>59747</v>
      </c>
      <c r="I436" s="106">
        <v>63045</v>
      </c>
      <c r="J436" s="106">
        <v>65944</v>
      </c>
      <c r="K436" s="106">
        <v>68167</v>
      </c>
      <c r="L436" s="195">
        <v>70224</v>
      </c>
      <c r="M436" s="195">
        <v>72571</v>
      </c>
      <c r="N436" s="195">
        <v>75395.5</v>
      </c>
      <c r="O436" s="195">
        <v>78670</v>
      </c>
      <c r="P436" s="195">
        <v>82373</v>
      </c>
      <c r="Q436" s="195">
        <v>86318</v>
      </c>
      <c r="R436" s="195">
        <v>90549</v>
      </c>
      <c r="S436" s="195">
        <v>94992</v>
      </c>
      <c r="T436" s="195">
        <v>99524.5</v>
      </c>
      <c r="U436" s="195">
        <v>104041</v>
      </c>
      <c r="V436" s="195">
        <v>108358.5</v>
      </c>
      <c r="W436" s="195">
        <v>112277</v>
      </c>
      <c r="X436" s="195">
        <v>115697</v>
      </c>
      <c r="Y436" s="195">
        <v>118516</v>
      </c>
      <c r="Z436" s="195">
        <v>120659</v>
      </c>
      <c r="AA436" s="195">
        <v>122167.5</v>
      </c>
      <c r="AB436" s="195">
        <v>122945</v>
      </c>
      <c r="AC436" s="195">
        <v>123284</v>
      </c>
      <c r="AD436" s="195">
        <v>123588</v>
      </c>
    </row>
    <row r="437" spans="1:30" x14ac:dyDescent="0.2">
      <c r="A437" s="77" t="s">
        <v>30</v>
      </c>
      <c r="B437" s="79" t="s">
        <v>175</v>
      </c>
      <c r="C437" s="105">
        <v>75</v>
      </c>
      <c r="D437" s="105">
        <v>79</v>
      </c>
      <c r="E437" s="106">
        <v>34723</v>
      </c>
      <c r="F437" s="106">
        <v>35940</v>
      </c>
      <c r="G437" s="106">
        <v>37155</v>
      </c>
      <c r="H437" s="106">
        <v>38530</v>
      </c>
      <c r="I437" s="106">
        <v>40289</v>
      </c>
      <c r="J437" s="106">
        <v>42534</v>
      </c>
      <c r="K437" s="106">
        <v>44946</v>
      </c>
      <c r="L437" s="195">
        <v>48454</v>
      </c>
      <c r="M437" s="195">
        <v>50645</v>
      </c>
      <c r="N437" s="195">
        <v>53215.5</v>
      </c>
      <c r="O437" s="195">
        <v>55600</v>
      </c>
      <c r="P437" s="195">
        <v>57826.5</v>
      </c>
      <c r="Q437" s="195">
        <v>60151</v>
      </c>
      <c r="R437" s="195">
        <v>62602.5</v>
      </c>
      <c r="S437" s="195">
        <v>65235</v>
      </c>
      <c r="T437" s="195">
        <v>68266</v>
      </c>
      <c r="U437" s="195">
        <v>71677</v>
      </c>
      <c r="V437" s="195">
        <v>75316.5</v>
      </c>
      <c r="W437" s="195">
        <v>79225</v>
      </c>
      <c r="X437" s="195">
        <v>83336.5</v>
      </c>
      <c r="Y437" s="195">
        <v>87541</v>
      </c>
      <c r="Z437" s="195">
        <v>91745</v>
      </c>
      <c r="AA437" s="195">
        <v>95784</v>
      </c>
      <c r="AB437" s="195">
        <v>99479.5</v>
      </c>
      <c r="AC437" s="195">
        <v>102742</v>
      </c>
      <c r="AD437" s="195">
        <v>105476.5</v>
      </c>
    </row>
    <row r="438" spans="1:30" x14ac:dyDescent="0.2">
      <c r="A438" s="77" t="s">
        <v>30</v>
      </c>
      <c r="B438" s="79" t="s">
        <v>175</v>
      </c>
      <c r="C438" s="105">
        <v>80</v>
      </c>
      <c r="D438" s="105">
        <v>84</v>
      </c>
      <c r="E438" s="106">
        <v>21170</v>
      </c>
      <c r="F438" s="106">
        <v>22135</v>
      </c>
      <c r="G438" s="106">
        <v>23173</v>
      </c>
      <c r="H438" s="106">
        <v>24266</v>
      </c>
      <c r="I438" s="106">
        <v>25375</v>
      </c>
      <c r="J438" s="106">
        <v>26505</v>
      </c>
      <c r="K438" s="106">
        <v>27589</v>
      </c>
      <c r="L438" s="195">
        <v>28465.5</v>
      </c>
      <c r="M438" s="195">
        <v>29487</v>
      </c>
      <c r="N438" s="195">
        <v>31035</v>
      </c>
      <c r="O438" s="195">
        <v>32747.500000000004</v>
      </c>
      <c r="P438" s="195">
        <v>34610.5</v>
      </c>
      <c r="Q438" s="195">
        <v>36603.5</v>
      </c>
      <c r="R438" s="195">
        <v>38694.5</v>
      </c>
      <c r="S438" s="195">
        <v>40840.5</v>
      </c>
      <c r="T438" s="195">
        <v>42847</v>
      </c>
      <c r="U438" s="195">
        <v>44744.5</v>
      </c>
      <c r="V438" s="195">
        <v>46749</v>
      </c>
      <c r="W438" s="195">
        <v>48883.5</v>
      </c>
      <c r="X438" s="195">
        <v>51187.5</v>
      </c>
      <c r="Y438" s="195">
        <v>53818.5</v>
      </c>
      <c r="Z438" s="195">
        <v>56758.5</v>
      </c>
      <c r="AA438" s="195">
        <v>59902.5</v>
      </c>
      <c r="AB438" s="195">
        <v>63280.5</v>
      </c>
      <c r="AC438" s="195">
        <v>66837</v>
      </c>
      <c r="AD438" s="195">
        <v>70483.5</v>
      </c>
    </row>
    <row r="439" spans="1:30" x14ac:dyDescent="0.2">
      <c r="A439" s="77" t="s">
        <v>30</v>
      </c>
      <c r="B439" s="79" t="s">
        <v>175</v>
      </c>
      <c r="C439" s="105">
        <v>85</v>
      </c>
      <c r="D439" s="105">
        <v>89</v>
      </c>
      <c r="E439" s="106">
        <v>10983</v>
      </c>
      <c r="F439" s="106">
        <v>11619</v>
      </c>
      <c r="G439" s="106">
        <v>12186</v>
      </c>
      <c r="H439" s="106">
        <v>12704</v>
      </c>
      <c r="I439" s="106">
        <v>13258</v>
      </c>
      <c r="J439" s="106">
        <v>13883</v>
      </c>
      <c r="K439" s="106">
        <v>14711</v>
      </c>
      <c r="L439" s="195">
        <v>12577</v>
      </c>
      <c r="M439" s="195">
        <v>12997</v>
      </c>
      <c r="N439" s="195">
        <v>13780</v>
      </c>
      <c r="O439" s="195">
        <v>14588</v>
      </c>
      <c r="P439" s="195">
        <v>15441.5</v>
      </c>
      <c r="Q439" s="195">
        <v>16347.999999999998</v>
      </c>
      <c r="R439" s="195">
        <v>17320</v>
      </c>
      <c r="S439" s="195">
        <v>18383</v>
      </c>
      <c r="T439" s="195">
        <v>19556.5</v>
      </c>
      <c r="U439" s="195">
        <v>20836.5</v>
      </c>
      <c r="V439" s="195">
        <v>22213.5</v>
      </c>
      <c r="W439" s="195">
        <v>23666.5</v>
      </c>
      <c r="X439" s="195">
        <v>25169.5</v>
      </c>
      <c r="Y439" s="195">
        <v>26593</v>
      </c>
      <c r="Z439" s="195">
        <v>27966.5</v>
      </c>
      <c r="AA439" s="195">
        <v>29444</v>
      </c>
      <c r="AB439" s="195">
        <v>31035.5</v>
      </c>
      <c r="AC439" s="195">
        <v>32765</v>
      </c>
      <c r="AD439" s="195">
        <v>34716</v>
      </c>
    </row>
    <row r="440" spans="1:30" x14ac:dyDescent="0.2">
      <c r="A440" s="77" t="s">
        <v>30</v>
      </c>
      <c r="B440" s="79" t="s">
        <v>175</v>
      </c>
      <c r="C440" s="105">
        <v>90</v>
      </c>
      <c r="D440" s="105">
        <v>94</v>
      </c>
      <c r="E440" s="106">
        <v>4115</v>
      </c>
      <c r="F440" s="106">
        <v>4569</v>
      </c>
      <c r="G440" s="106">
        <v>4914</v>
      </c>
      <c r="H440" s="106">
        <v>5212</v>
      </c>
      <c r="I440" s="106">
        <v>5459</v>
      </c>
      <c r="J440" s="106">
        <v>5685</v>
      </c>
      <c r="K440" s="106">
        <v>6197</v>
      </c>
      <c r="L440" s="195">
        <v>3501.5</v>
      </c>
      <c r="M440" s="195">
        <v>3598</v>
      </c>
      <c r="N440" s="195">
        <v>3820.5</v>
      </c>
      <c r="O440" s="195">
        <v>4065.0000000000005</v>
      </c>
      <c r="P440" s="195">
        <v>4338</v>
      </c>
      <c r="Q440" s="195">
        <v>4651.5</v>
      </c>
      <c r="R440" s="195">
        <v>4999</v>
      </c>
      <c r="S440" s="195">
        <v>5364</v>
      </c>
      <c r="T440" s="195">
        <v>5744</v>
      </c>
      <c r="U440" s="195">
        <v>6150</v>
      </c>
      <c r="V440" s="195">
        <v>6590</v>
      </c>
      <c r="W440" s="195">
        <v>7069</v>
      </c>
      <c r="X440" s="195">
        <v>7597</v>
      </c>
      <c r="Y440" s="195">
        <v>8183.5</v>
      </c>
      <c r="Z440" s="195">
        <v>8828</v>
      </c>
      <c r="AA440" s="195">
        <v>9527</v>
      </c>
      <c r="AB440" s="195">
        <v>10271.5</v>
      </c>
      <c r="AC440" s="195">
        <v>11047.5</v>
      </c>
      <c r="AD440" s="195">
        <v>11793</v>
      </c>
    </row>
    <row r="441" spans="1:30" x14ac:dyDescent="0.2">
      <c r="A441" s="77" t="s">
        <v>30</v>
      </c>
      <c r="B441" s="79" t="s">
        <v>175</v>
      </c>
      <c r="C441" s="105">
        <v>95</v>
      </c>
      <c r="D441" s="105">
        <v>99</v>
      </c>
      <c r="E441" s="106">
        <v>998</v>
      </c>
      <c r="F441" s="106">
        <v>1118</v>
      </c>
      <c r="G441" s="106">
        <v>1293</v>
      </c>
      <c r="H441" s="106">
        <v>1443</v>
      </c>
      <c r="I441" s="106">
        <v>1513</v>
      </c>
      <c r="J441" s="106">
        <v>1464</v>
      </c>
      <c r="K441" s="106">
        <v>1640</v>
      </c>
      <c r="L441" s="195">
        <v>541.5</v>
      </c>
      <c r="M441" s="195">
        <v>558.5</v>
      </c>
      <c r="N441" s="195">
        <v>596</v>
      </c>
      <c r="O441" s="195">
        <v>637</v>
      </c>
      <c r="P441" s="195">
        <v>683</v>
      </c>
      <c r="Q441" s="195">
        <v>733.5</v>
      </c>
      <c r="R441" s="195">
        <v>789.5</v>
      </c>
      <c r="S441" s="195">
        <v>851</v>
      </c>
      <c r="T441" s="195">
        <v>918.5</v>
      </c>
      <c r="U441" s="195">
        <v>995</v>
      </c>
      <c r="V441" s="195">
        <v>1084</v>
      </c>
      <c r="W441" s="195">
        <v>1183</v>
      </c>
      <c r="X441" s="195">
        <v>1287.5</v>
      </c>
      <c r="Y441" s="195">
        <v>1399</v>
      </c>
      <c r="Z441" s="195">
        <v>1520</v>
      </c>
      <c r="AA441" s="195">
        <v>1654</v>
      </c>
      <c r="AB441" s="195">
        <v>1802.5</v>
      </c>
      <c r="AC441" s="195">
        <v>1966.5</v>
      </c>
      <c r="AD441" s="195">
        <v>2150.5</v>
      </c>
    </row>
    <row r="442" spans="1:30" x14ac:dyDescent="0.2">
      <c r="A442" s="77" t="s">
        <v>30</v>
      </c>
      <c r="B442" s="79" t="s">
        <v>175</v>
      </c>
      <c r="C442" s="105">
        <v>100</v>
      </c>
      <c r="D442" s="105">
        <v>104</v>
      </c>
      <c r="E442" s="106">
        <v>128</v>
      </c>
      <c r="F442" s="106">
        <v>141</v>
      </c>
      <c r="G442" s="106">
        <v>156</v>
      </c>
      <c r="H442" s="106">
        <v>171</v>
      </c>
      <c r="I442" s="106">
        <v>187</v>
      </c>
      <c r="J442" s="106">
        <v>204</v>
      </c>
      <c r="K442" s="106">
        <v>221</v>
      </c>
      <c r="L442" s="195">
        <v>40</v>
      </c>
      <c r="M442" s="195">
        <v>39</v>
      </c>
      <c r="N442" s="195">
        <v>41.5</v>
      </c>
      <c r="O442" s="195">
        <v>44</v>
      </c>
      <c r="P442" s="195">
        <v>47.5</v>
      </c>
      <c r="Q442" s="195">
        <v>52</v>
      </c>
      <c r="R442" s="195">
        <v>56</v>
      </c>
      <c r="S442" s="195">
        <v>60</v>
      </c>
      <c r="T442" s="195">
        <v>65</v>
      </c>
      <c r="U442" s="195">
        <v>70.5</v>
      </c>
      <c r="V442" s="195">
        <v>77.5</v>
      </c>
      <c r="W442" s="195">
        <v>85.5</v>
      </c>
      <c r="X442" s="195">
        <v>93.5</v>
      </c>
      <c r="Y442" s="195">
        <v>103</v>
      </c>
      <c r="Z442" s="195">
        <v>114</v>
      </c>
      <c r="AA442" s="195">
        <v>126</v>
      </c>
      <c r="AB442" s="195">
        <v>139.5</v>
      </c>
      <c r="AC442" s="195">
        <v>154</v>
      </c>
      <c r="AD442" s="195">
        <v>170.5</v>
      </c>
    </row>
    <row r="443" spans="1:30" x14ac:dyDescent="0.2">
      <c r="A443" s="77" t="s">
        <v>30</v>
      </c>
      <c r="B443" s="79" t="s">
        <v>176</v>
      </c>
      <c r="C443" s="105">
        <v>0</v>
      </c>
      <c r="D443" s="105">
        <v>4</v>
      </c>
      <c r="E443" s="106">
        <v>174616</v>
      </c>
      <c r="F443" s="106">
        <v>174483</v>
      </c>
      <c r="G443" s="106">
        <v>173812</v>
      </c>
      <c r="H443" s="106">
        <v>172775</v>
      </c>
      <c r="I443" s="106">
        <v>171453</v>
      </c>
      <c r="J443" s="106">
        <v>169903</v>
      </c>
      <c r="K443" s="106">
        <v>167840</v>
      </c>
      <c r="L443" s="195">
        <v>156779</v>
      </c>
      <c r="M443" s="195">
        <v>152634.5</v>
      </c>
      <c r="N443" s="195">
        <v>149287</v>
      </c>
      <c r="O443" s="195">
        <v>147266</v>
      </c>
      <c r="P443" s="195">
        <v>146143</v>
      </c>
      <c r="Q443" s="195">
        <v>145301.5</v>
      </c>
      <c r="R443" s="195">
        <v>144629</v>
      </c>
      <c r="S443" s="195">
        <v>144067</v>
      </c>
      <c r="T443" s="195">
        <v>143502.5</v>
      </c>
      <c r="U443" s="195">
        <v>142903</v>
      </c>
      <c r="V443" s="195">
        <v>142262</v>
      </c>
      <c r="W443" s="195">
        <v>141520.5</v>
      </c>
      <c r="X443" s="195">
        <v>140762</v>
      </c>
      <c r="Y443" s="195">
        <v>139996.5</v>
      </c>
      <c r="Z443" s="195">
        <v>139146</v>
      </c>
      <c r="AA443" s="195">
        <v>138264.5</v>
      </c>
      <c r="AB443" s="195">
        <v>137361.5</v>
      </c>
      <c r="AC443" s="195">
        <v>136325.5</v>
      </c>
      <c r="AD443" s="195">
        <v>135223</v>
      </c>
    </row>
    <row r="444" spans="1:30" x14ac:dyDescent="0.2">
      <c r="A444" s="77" t="s">
        <v>30</v>
      </c>
      <c r="B444" s="79" t="s">
        <v>176</v>
      </c>
      <c r="C444" s="105">
        <v>5</v>
      </c>
      <c r="D444" s="105">
        <v>9</v>
      </c>
      <c r="E444" s="106">
        <v>173061</v>
      </c>
      <c r="F444" s="106">
        <v>173377</v>
      </c>
      <c r="G444" s="106">
        <v>173807</v>
      </c>
      <c r="H444" s="106">
        <v>174243</v>
      </c>
      <c r="I444" s="106">
        <v>174561</v>
      </c>
      <c r="J444" s="106">
        <v>174632</v>
      </c>
      <c r="K444" s="106">
        <v>174616</v>
      </c>
      <c r="L444" s="195">
        <v>173547</v>
      </c>
      <c r="M444" s="195">
        <v>171709.5</v>
      </c>
      <c r="N444" s="195">
        <v>169201</v>
      </c>
      <c r="O444" s="195">
        <v>165501</v>
      </c>
      <c r="P444" s="195">
        <v>161265.5</v>
      </c>
      <c r="Q444" s="195">
        <v>156983</v>
      </c>
      <c r="R444" s="195">
        <v>152835</v>
      </c>
      <c r="S444" s="195">
        <v>149481</v>
      </c>
      <c r="T444" s="195">
        <v>147453.5</v>
      </c>
      <c r="U444" s="195">
        <v>146322.5</v>
      </c>
      <c r="V444" s="195">
        <v>145472.5</v>
      </c>
      <c r="W444" s="195">
        <v>144791.5</v>
      </c>
      <c r="X444" s="195">
        <v>144222.5</v>
      </c>
      <c r="Y444" s="195">
        <v>143651</v>
      </c>
      <c r="Z444" s="195">
        <v>143042</v>
      </c>
      <c r="AA444" s="195">
        <v>142391.5</v>
      </c>
      <c r="AB444" s="195">
        <v>141642.5</v>
      </c>
      <c r="AC444" s="195">
        <v>140876</v>
      </c>
      <c r="AD444" s="195">
        <v>140101</v>
      </c>
    </row>
    <row r="445" spans="1:30" x14ac:dyDescent="0.2">
      <c r="A445" s="77" t="s">
        <v>30</v>
      </c>
      <c r="B445" s="79" t="s">
        <v>176</v>
      </c>
      <c r="C445" s="105">
        <v>10</v>
      </c>
      <c r="D445" s="105">
        <v>14</v>
      </c>
      <c r="E445" s="106">
        <v>176802</v>
      </c>
      <c r="F445" s="106">
        <v>175007</v>
      </c>
      <c r="G445" s="106">
        <v>174023</v>
      </c>
      <c r="H445" s="106">
        <v>173661</v>
      </c>
      <c r="I445" s="106">
        <v>173598</v>
      </c>
      <c r="J445" s="106">
        <v>173617</v>
      </c>
      <c r="K445" s="106">
        <v>173980</v>
      </c>
      <c r="L445" s="195">
        <v>181474.5</v>
      </c>
      <c r="M445" s="195">
        <v>180287</v>
      </c>
      <c r="N445" s="195">
        <v>178592.5</v>
      </c>
      <c r="O445" s="195">
        <v>177077</v>
      </c>
      <c r="P445" s="195">
        <v>175479.5</v>
      </c>
      <c r="Q445" s="195">
        <v>173675.5</v>
      </c>
      <c r="R445" s="195">
        <v>171834</v>
      </c>
      <c r="S445" s="195">
        <v>169322</v>
      </c>
      <c r="T445" s="195">
        <v>165619.5</v>
      </c>
      <c r="U445" s="195">
        <v>161380.5</v>
      </c>
      <c r="V445" s="195">
        <v>157092.5</v>
      </c>
      <c r="W445" s="195">
        <v>152940.5</v>
      </c>
      <c r="X445" s="195">
        <v>149583</v>
      </c>
      <c r="Y445" s="195">
        <v>147550</v>
      </c>
      <c r="Z445" s="195">
        <v>146413.5</v>
      </c>
      <c r="AA445" s="195">
        <v>145559</v>
      </c>
      <c r="AB445" s="195">
        <v>144873.5</v>
      </c>
      <c r="AC445" s="195">
        <v>144297.5</v>
      </c>
      <c r="AD445" s="195">
        <v>143719</v>
      </c>
    </row>
    <row r="446" spans="1:30" x14ac:dyDescent="0.2">
      <c r="A446" s="77" t="s">
        <v>30</v>
      </c>
      <c r="B446" s="79" t="s">
        <v>176</v>
      </c>
      <c r="C446" s="105">
        <v>15</v>
      </c>
      <c r="D446" s="105">
        <v>19</v>
      </c>
      <c r="E446" s="106">
        <v>195090</v>
      </c>
      <c r="F446" s="106">
        <v>191680</v>
      </c>
      <c r="G446" s="106">
        <v>187839</v>
      </c>
      <c r="H446" s="106">
        <v>183905</v>
      </c>
      <c r="I446" s="106">
        <v>180407</v>
      </c>
      <c r="J446" s="106">
        <v>177679</v>
      </c>
      <c r="K446" s="106">
        <v>175910</v>
      </c>
      <c r="L446" s="195">
        <v>179738.5</v>
      </c>
      <c r="M446" s="195">
        <v>180295.5</v>
      </c>
      <c r="N446" s="195">
        <v>181325.5</v>
      </c>
      <c r="O446" s="195">
        <v>182019.5</v>
      </c>
      <c r="P446" s="195">
        <v>182258</v>
      </c>
      <c r="Q446" s="195">
        <v>182006.5</v>
      </c>
      <c r="R446" s="195">
        <v>180806.5</v>
      </c>
      <c r="S446" s="195">
        <v>179093</v>
      </c>
      <c r="T446" s="195">
        <v>177558.5</v>
      </c>
      <c r="U446" s="195">
        <v>175941.5</v>
      </c>
      <c r="V446" s="195">
        <v>174118</v>
      </c>
      <c r="W446" s="195">
        <v>172257.5</v>
      </c>
      <c r="X446" s="195">
        <v>169727</v>
      </c>
      <c r="Y446" s="195">
        <v>166006</v>
      </c>
      <c r="Z446" s="195">
        <v>161748</v>
      </c>
      <c r="AA446" s="195">
        <v>157442.5</v>
      </c>
      <c r="AB446" s="195">
        <v>153272</v>
      </c>
      <c r="AC446" s="195">
        <v>149894.5</v>
      </c>
      <c r="AD446" s="195">
        <v>147840</v>
      </c>
    </row>
    <row r="447" spans="1:30" x14ac:dyDescent="0.2">
      <c r="A447" s="77" t="s">
        <v>30</v>
      </c>
      <c r="B447" s="79" t="s">
        <v>176</v>
      </c>
      <c r="C447" s="105">
        <v>20</v>
      </c>
      <c r="D447" s="105">
        <v>24</v>
      </c>
      <c r="E447" s="106">
        <v>207519</v>
      </c>
      <c r="F447" s="106">
        <v>205784</v>
      </c>
      <c r="G447" s="106">
        <v>203936</v>
      </c>
      <c r="H447" s="106">
        <v>201844</v>
      </c>
      <c r="I447" s="106">
        <v>199287</v>
      </c>
      <c r="J447" s="106">
        <v>196168</v>
      </c>
      <c r="K447" s="106">
        <v>192781</v>
      </c>
      <c r="L447" s="195">
        <v>192338.5</v>
      </c>
      <c r="M447" s="195">
        <v>189590</v>
      </c>
      <c r="N447" s="195">
        <v>186910.5</v>
      </c>
      <c r="O447" s="195">
        <v>184194</v>
      </c>
      <c r="P447" s="195">
        <v>181993.5</v>
      </c>
      <c r="Q447" s="195">
        <v>181111</v>
      </c>
      <c r="R447" s="195">
        <v>181629.5</v>
      </c>
      <c r="S447" s="195">
        <v>182609.5</v>
      </c>
      <c r="T447" s="195">
        <v>183253</v>
      </c>
      <c r="U447" s="195">
        <v>183442</v>
      </c>
      <c r="V447" s="195">
        <v>183141.5</v>
      </c>
      <c r="W447" s="195">
        <v>181892.5</v>
      </c>
      <c r="X447" s="195">
        <v>180132</v>
      </c>
      <c r="Y447" s="195">
        <v>178550</v>
      </c>
      <c r="Z447" s="195">
        <v>176884</v>
      </c>
      <c r="AA447" s="195">
        <v>175012.5</v>
      </c>
      <c r="AB447" s="195">
        <v>173104</v>
      </c>
      <c r="AC447" s="195">
        <v>170524</v>
      </c>
      <c r="AD447" s="195">
        <v>166752</v>
      </c>
    </row>
    <row r="448" spans="1:30" x14ac:dyDescent="0.2">
      <c r="A448" s="77" t="s">
        <v>30</v>
      </c>
      <c r="B448" s="79" t="s">
        <v>176</v>
      </c>
      <c r="C448" s="105">
        <v>25</v>
      </c>
      <c r="D448" s="105">
        <v>29</v>
      </c>
      <c r="E448" s="106">
        <v>211702</v>
      </c>
      <c r="F448" s="106">
        <v>212689</v>
      </c>
      <c r="G448" s="106">
        <v>212618</v>
      </c>
      <c r="H448" s="106">
        <v>211688</v>
      </c>
      <c r="I448" s="106">
        <v>210274</v>
      </c>
      <c r="J448" s="106">
        <v>208623</v>
      </c>
      <c r="K448" s="106">
        <v>206918</v>
      </c>
      <c r="L448" s="195">
        <v>203113</v>
      </c>
      <c r="M448" s="195">
        <v>201468</v>
      </c>
      <c r="N448" s="195">
        <v>199661.5</v>
      </c>
      <c r="O448" s="195">
        <v>198005</v>
      </c>
      <c r="P448" s="195">
        <v>196292</v>
      </c>
      <c r="Q448" s="195">
        <v>193889</v>
      </c>
      <c r="R448" s="195">
        <v>191102.5</v>
      </c>
      <c r="S448" s="195">
        <v>188369</v>
      </c>
      <c r="T448" s="195">
        <v>185598.5</v>
      </c>
      <c r="U448" s="195">
        <v>183342.5</v>
      </c>
      <c r="V448" s="195">
        <v>182404.5</v>
      </c>
      <c r="W448" s="195">
        <v>182868</v>
      </c>
      <c r="X448" s="195">
        <v>183790.5</v>
      </c>
      <c r="Y448" s="195">
        <v>184377</v>
      </c>
      <c r="Z448" s="195">
        <v>184510</v>
      </c>
      <c r="AA448" s="195">
        <v>184154</v>
      </c>
      <c r="AB448" s="195">
        <v>182850.5</v>
      </c>
      <c r="AC448" s="195">
        <v>181033</v>
      </c>
      <c r="AD448" s="195">
        <v>179392</v>
      </c>
    </row>
    <row r="449" spans="1:30" x14ac:dyDescent="0.2">
      <c r="A449" s="77" t="s">
        <v>30</v>
      </c>
      <c r="B449" s="79" t="s">
        <v>176</v>
      </c>
      <c r="C449" s="105">
        <v>30</v>
      </c>
      <c r="D449" s="105">
        <v>34</v>
      </c>
      <c r="E449" s="106">
        <v>195449</v>
      </c>
      <c r="F449" s="106">
        <v>199729</v>
      </c>
      <c r="G449" s="106">
        <v>203928</v>
      </c>
      <c r="H449" s="106">
        <v>207745</v>
      </c>
      <c r="I449" s="106">
        <v>210748</v>
      </c>
      <c r="J449" s="106">
        <v>212671</v>
      </c>
      <c r="K449" s="106">
        <v>213675</v>
      </c>
      <c r="L449" s="195">
        <v>210078.5</v>
      </c>
      <c r="M449" s="195">
        <v>209261</v>
      </c>
      <c r="N449" s="195">
        <v>208272.5</v>
      </c>
      <c r="O449" s="195">
        <v>207073.5</v>
      </c>
      <c r="P449" s="195">
        <v>205655.5</v>
      </c>
      <c r="Q449" s="195">
        <v>204216</v>
      </c>
      <c r="R449" s="195">
        <v>202546</v>
      </c>
      <c r="S449" s="195">
        <v>200699</v>
      </c>
      <c r="T449" s="195">
        <v>199002.5</v>
      </c>
      <c r="U449" s="195">
        <v>197249.5</v>
      </c>
      <c r="V449" s="195">
        <v>194806</v>
      </c>
      <c r="W449" s="195">
        <v>191980.5</v>
      </c>
      <c r="X449" s="195">
        <v>189208</v>
      </c>
      <c r="Y449" s="195">
        <v>186398</v>
      </c>
      <c r="Z449" s="195">
        <v>184102.5</v>
      </c>
      <c r="AA449" s="195">
        <v>183122.5</v>
      </c>
      <c r="AB449" s="195">
        <v>183543</v>
      </c>
      <c r="AC449" s="195">
        <v>184421</v>
      </c>
      <c r="AD449" s="195">
        <v>184960.5</v>
      </c>
    </row>
    <row r="450" spans="1:30" x14ac:dyDescent="0.2">
      <c r="A450" s="77" t="s">
        <v>30</v>
      </c>
      <c r="B450" s="79" t="s">
        <v>176</v>
      </c>
      <c r="C450" s="105">
        <v>35</v>
      </c>
      <c r="D450" s="105">
        <v>39</v>
      </c>
      <c r="E450" s="106">
        <v>173826</v>
      </c>
      <c r="F450" s="106">
        <v>178540</v>
      </c>
      <c r="G450" s="106">
        <v>183073</v>
      </c>
      <c r="H450" s="106">
        <v>187439</v>
      </c>
      <c r="I450" s="106">
        <v>191759</v>
      </c>
      <c r="J450" s="106">
        <v>196071</v>
      </c>
      <c r="K450" s="106">
        <v>200372</v>
      </c>
      <c r="L450" s="195">
        <v>205647.5</v>
      </c>
      <c r="M450" s="195">
        <v>208380.5</v>
      </c>
      <c r="N450" s="195">
        <v>210193</v>
      </c>
      <c r="O450" s="195">
        <v>211040</v>
      </c>
      <c r="P450" s="195">
        <v>211068</v>
      </c>
      <c r="Q450" s="195">
        <v>210556.5</v>
      </c>
      <c r="R450" s="195">
        <v>209738</v>
      </c>
      <c r="S450" s="195">
        <v>208728.5</v>
      </c>
      <c r="T450" s="195">
        <v>207507.5</v>
      </c>
      <c r="U450" s="195">
        <v>206067</v>
      </c>
      <c r="V450" s="195">
        <v>204606</v>
      </c>
      <c r="W450" s="195">
        <v>202915.5</v>
      </c>
      <c r="X450" s="195">
        <v>201048</v>
      </c>
      <c r="Y450" s="195">
        <v>199329.5</v>
      </c>
      <c r="Z450" s="195">
        <v>197554.5</v>
      </c>
      <c r="AA450" s="195">
        <v>195090.5</v>
      </c>
      <c r="AB450" s="195">
        <v>192244.5</v>
      </c>
      <c r="AC450" s="195">
        <v>189450</v>
      </c>
      <c r="AD450" s="195">
        <v>186617.5</v>
      </c>
    </row>
    <row r="451" spans="1:30" x14ac:dyDescent="0.2">
      <c r="A451" s="77" t="s">
        <v>30</v>
      </c>
      <c r="B451" s="79" t="s">
        <v>176</v>
      </c>
      <c r="C451" s="105">
        <v>40</v>
      </c>
      <c r="D451" s="105">
        <v>44</v>
      </c>
      <c r="E451" s="106">
        <v>153424</v>
      </c>
      <c r="F451" s="106">
        <v>155701</v>
      </c>
      <c r="G451" s="106">
        <v>159431</v>
      </c>
      <c r="H451" s="106">
        <v>164169</v>
      </c>
      <c r="I451" s="106">
        <v>169188</v>
      </c>
      <c r="J451" s="106">
        <v>174005</v>
      </c>
      <c r="K451" s="106">
        <v>178737</v>
      </c>
      <c r="L451" s="195">
        <v>184632.5</v>
      </c>
      <c r="M451" s="195">
        <v>189029</v>
      </c>
      <c r="N451" s="195">
        <v>193346.5</v>
      </c>
      <c r="O451" s="195">
        <v>197681</v>
      </c>
      <c r="P451" s="195">
        <v>201907</v>
      </c>
      <c r="Q451" s="195">
        <v>205497</v>
      </c>
      <c r="R451" s="195">
        <v>208237.5</v>
      </c>
      <c r="S451" s="195">
        <v>210037</v>
      </c>
      <c r="T451" s="195">
        <v>210875</v>
      </c>
      <c r="U451" s="195">
        <v>210896</v>
      </c>
      <c r="V451" s="195">
        <v>210379</v>
      </c>
      <c r="W451" s="195">
        <v>209556.5</v>
      </c>
      <c r="X451" s="195">
        <v>208543</v>
      </c>
      <c r="Y451" s="195">
        <v>207317.5</v>
      </c>
      <c r="Z451" s="195">
        <v>205873</v>
      </c>
      <c r="AA451" s="195">
        <v>204407.5</v>
      </c>
      <c r="AB451" s="195">
        <v>202711.5</v>
      </c>
      <c r="AC451" s="195">
        <v>200839.5</v>
      </c>
      <c r="AD451" s="195">
        <v>199116</v>
      </c>
    </row>
    <row r="452" spans="1:30" x14ac:dyDescent="0.2">
      <c r="A452" s="77" t="s">
        <v>30</v>
      </c>
      <c r="B452" s="79" t="s">
        <v>176</v>
      </c>
      <c r="C452" s="105">
        <v>45</v>
      </c>
      <c r="D452" s="105">
        <v>49</v>
      </c>
      <c r="E452" s="106">
        <v>156468</v>
      </c>
      <c r="F452" s="106">
        <v>155277</v>
      </c>
      <c r="G452" s="106">
        <v>153796</v>
      </c>
      <c r="H452" s="106">
        <v>152509</v>
      </c>
      <c r="I452" s="106">
        <v>152134</v>
      </c>
      <c r="J452" s="106">
        <v>153100</v>
      </c>
      <c r="K452" s="106">
        <v>155402</v>
      </c>
      <c r="L452" s="195">
        <v>162886</v>
      </c>
      <c r="M452" s="195">
        <v>166480.5</v>
      </c>
      <c r="N452" s="195">
        <v>170694.5</v>
      </c>
      <c r="O452" s="195">
        <v>175146</v>
      </c>
      <c r="P452" s="195">
        <v>179562.5</v>
      </c>
      <c r="Q452" s="195">
        <v>183960</v>
      </c>
      <c r="R452" s="195">
        <v>188369</v>
      </c>
      <c r="S452" s="195">
        <v>192670.5</v>
      </c>
      <c r="T452" s="195">
        <v>196989</v>
      </c>
      <c r="U452" s="195">
        <v>201200.5</v>
      </c>
      <c r="V452" s="195">
        <v>204780</v>
      </c>
      <c r="W452" s="195">
        <v>207514</v>
      </c>
      <c r="X452" s="195">
        <v>209311</v>
      </c>
      <c r="Y452" s="195">
        <v>210150.5</v>
      </c>
      <c r="Z452" s="195">
        <v>210176.5</v>
      </c>
      <c r="AA452" s="195">
        <v>209667</v>
      </c>
      <c r="AB452" s="195">
        <v>208852</v>
      </c>
      <c r="AC452" s="195">
        <v>207847</v>
      </c>
      <c r="AD452" s="195">
        <v>206631</v>
      </c>
    </row>
    <row r="453" spans="1:30" x14ac:dyDescent="0.2">
      <c r="A453" s="77" t="s">
        <v>30</v>
      </c>
      <c r="B453" s="79" t="s">
        <v>176</v>
      </c>
      <c r="C453" s="105">
        <v>50</v>
      </c>
      <c r="D453" s="105">
        <v>54</v>
      </c>
      <c r="E453" s="106">
        <v>153988</v>
      </c>
      <c r="F453" s="106">
        <v>155839</v>
      </c>
      <c r="G453" s="106">
        <v>156678</v>
      </c>
      <c r="H453" s="106">
        <v>156677</v>
      </c>
      <c r="I453" s="106">
        <v>156136</v>
      </c>
      <c r="J453" s="106">
        <v>155306</v>
      </c>
      <c r="K453" s="106">
        <v>154173</v>
      </c>
      <c r="L453" s="195">
        <v>153906</v>
      </c>
      <c r="M453" s="195">
        <v>154246</v>
      </c>
      <c r="N453" s="195">
        <v>155217.5</v>
      </c>
      <c r="O453" s="195">
        <v>156642.5</v>
      </c>
      <c r="P453" s="195">
        <v>158762.5</v>
      </c>
      <c r="Q453" s="195">
        <v>161666</v>
      </c>
      <c r="R453" s="195">
        <v>165294</v>
      </c>
      <c r="S453" s="195">
        <v>169494</v>
      </c>
      <c r="T453" s="195">
        <v>173929</v>
      </c>
      <c r="U453" s="195">
        <v>178330</v>
      </c>
      <c r="V453" s="195">
        <v>182713</v>
      </c>
      <c r="W453" s="195">
        <v>187108</v>
      </c>
      <c r="X453" s="195">
        <v>191397.5</v>
      </c>
      <c r="Y453" s="195">
        <v>195704</v>
      </c>
      <c r="Z453" s="195">
        <v>199903.5</v>
      </c>
      <c r="AA453" s="195">
        <v>203476</v>
      </c>
      <c r="AB453" s="195">
        <v>206209</v>
      </c>
      <c r="AC453" s="195">
        <v>208011.5</v>
      </c>
      <c r="AD453" s="195">
        <v>208862.5</v>
      </c>
    </row>
    <row r="454" spans="1:30" x14ac:dyDescent="0.2">
      <c r="A454" s="77" t="s">
        <v>30</v>
      </c>
      <c r="B454" s="79" t="s">
        <v>176</v>
      </c>
      <c r="C454" s="105">
        <v>55</v>
      </c>
      <c r="D454" s="105">
        <v>59</v>
      </c>
      <c r="E454" s="106">
        <v>128586.99999999999</v>
      </c>
      <c r="F454" s="106">
        <v>134233</v>
      </c>
      <c r="G454" s="106">
        <v>139688</v>
      </c>
      <c r="H454" s="106">
        <v>144658</v>
      </c>
      <c r="I454" s="106">
        <v>148757</v>
      </c>
      <c r="J454" s="106">
        <v>151756</v>
      </c>
      <c r="K454" s="106">
        <v>153618</v>
      </c>
      <c r="L454" s="195">
        <v>151205</v>
      </c>
      <c r="M454" s="195">
        <v>151814</v>
      </c>
      <c r="N454" s="195">
        <v>151956.5</v>
      </c>
      <c r="O454" s="195">
        <v>151988</v>
      </c>
      <c r="P454" s="195">
        <v>151905.5</v>
      </c>
      <c r="Q454" s="195">
        <v>151859</v>
      </c>
      <c r="R454" s="195">
        <v>152286.5</v>
      </c>
      <c r="S454" s="195">
        <v>153284.5</v>
      </c>
      <c r="T454" s="195">
        <v>154730</v>
      </c>
      <c r="U454" s="195">
        <v>156862.5</v>
      </c>
      <c r="V454" s="195">
        <v>159768.5</v>
      </c>
      <c r="W454" s="195">
        <v>163389</v>
      </c>
      <c r="X454" s="195">
        <v>167575</v>
      </c>
      <c r="Y454" s="195">
        <v>171993.5</v>
      </c>
      <c r="Z454" s="195">
        <v>176378.5</v>
      </c>
      <c r="AA454" s="195">
        <v>180746.5</v>
      </c>
      <c r="AB454" s="195">
        <v>185128</v>
      </c>
      <c r="AC454" s="195">
        <v>189406.5</v>
      </c>
      <c r="AD454" s="195">
        <v>193703</v>
      </c>
    </row>
    <row r="455" spans="1:30" x14ac:dyDescent="0.2">
      <c r="A455" s="77" t="s">
        <v>30</v>
      </c>
      <c r="B455" s="79" t="s">
        <v>176</v>
      </c>
      <c r="C455" s="105">
        <v>60</v>
      </c>
      <c r="D455" s="105">
        <v>64</v>
      </c>
      <c r="E455" s="106">
        <v>96643</v>
      </c>
      <c r="F455" s="106">
        <v>101430</v>
      </c>
      <c r="G455" s="106">
        <v>107062</v>
      </c>
      <c r="H455" s="106">
        <v>113228</v>
      </c>
      <c r="I455" s="106">
        <v>119452</v>
      </c>
      <c r="J455" s="106">
        <v>125401</v>
      </c>
      <c r="K455" s="106">
        <v>130946</v>
      </c>
      <c r="L455" s="195">
        <v>132758</v>
      </c>
      <c r="M455" s="195">
        <v>136995</v>
      </c>
      <c r="N455" s="195">
        <v>140722</v>
      </c>
      <c r="O455" s="195">
        <v>143777.5</v>
      </c>
      <c r="P455" s="195">
        <v>146127.5</v>
      </c>
      <c r="Q455" s="195">
        <v>147764</v>
      </c>
      <c r="R455" s="195">
        <v>148513.5</v>
      </c>
      <c r="S455" s="195">
        <v>148719</v>
      </c>
      <c r="T455" s="195">
        <v>148818.5</v>
      </c>
      <c r="U455" s="195">
        <v>148806</v>
      </c>
      <c r="V455" s="195">
        <v>148827</v>
      </c>
      <c r="W455" s="195">
        <v>149309.5</v>
      </c>
      <c r="X455" s="195">
        <v>150350</v>
      </c>
      <c r="Y455" s="195">
        <v>151830</v>
      </c>
      <c r="Z455" s="195">
        <v>153984</v>
      </c>
      <c r="AA455" s="195">
        <v>156897.5</v>
      </c>
      <c r="AB455" s="195">
        <v>160511.5</v>
      </c>
      <c r="AC455" s="195">
        <v>164682.5</v>
      </c>
      <c r="AD455" s="195">
        <v>169082.5</v>
      </c>
    </row>
    <row r="456" spans="1:30" x14ac:dyDescent="0.2">
      <c r="A456" s="77" t="s">
        <v>30</v>
      </c>
      <c r="B456" s="79" t="s">
        <v>176</v>
      </c>
      <c r="C456" s="105">
        <v>65</v>
      </c>
      <c r="D456" s="105">
        <v>69</v>
      </c>
      <c r="E456" s="106">
        <v>77780</v>
      </c>
      <c r="F456" s="106">
        <v>80623</v>
      </c>
      <c r="G456" s="106">
        <v>83088</v>
      </c>
      <c r="H456" s="106">
        <v>85564</v>
      </c>
      <c r="I456" s="106">
        <v>88661</v>
      </c>
      <c r="J456" s="106">
        <v>92722</v>
      </c>
      <c r="K456" s="106">
        <v>97380</v>
      </c>
      <c r="L456" s="195">
        <v>103540.5</v>
      </c>
      <c r="M456" s="195">
        <v>108118.5</v>
      </c>
      <c r="N456" s="195">
        <v>113103.5</v>
      </c>
      <c r="O456" s="195">
        <v>118166.5</v>
      </c>
      <c r="P456" s="195">
        <v>123148</v>
      </c>
      <c r="Q456" s="195">
        <v>127896.5</v>
      </c>
      <c r="R456" s="195">
        <v>132192</v>
      </c>
      <c r="S456" s="195">
        <v>135887</v>
      </c>
      <c r="T456" s="195">
        <v>138935</v>
      </c>
      <c r="U456" s="195">
        <v>141303.5</v>
      </c>
      <c r="V456" s="195">
        <v>142983</v>
      </c>
      <c r="W456" s="195">
        <v>143803</v>
      </c>
      <c r="X456" s="195">
        <v>144095</v>
      </c>
      <c r="Y456" s="195">
        <v>144284</v>
      </c>
      <c r="Z456" s="195">
        <v>144365</v>
      </c>
      <c r="AA456" s="195">
        <v>144477</v>
      </c>
      <c r="AB456" s="195">
        <v>145033.5</v>
      </c>
      <c r="AC456" s="195">
        <v>146131.5</v>
      </c>
      <c r="AD456" s="195">
        <v>147658.5</v>
      </c>
    </row>
    <row r="457" spans="1:30" x14ac:dyDescent="0.2">
      <c r="A457" s="77" t="s">
        <v>30</v>
      </c>
      <c r="B457" s="79" t="s">
        <v>176</v>
      </c>
      <c r="C457" s="105">
        <v>70</v>
      </c>
      <c r="D457" s="105">
        <v>74</v>
      </c>
      <c r="E457" s="106">
        <v>55567</v>
      </c>
      <c r="F457" s="106">
        <v>58488</v>
      </c>
      <c r="G457" s="106">
        <v>61979</v>
      </c>
      <c r="H457" s="106">
        <v>65755</v>
      </c>
      <c r="I457" s="106">
        <v>69403</v>
      </c>
      <c r="J457" s="106">
        <v>72696</v>
      </c>
      <c r="K457" s="106">
        <v>75369</v>
      </c>
      <c r="L457" s="195">
        <v>78711</v>
      </c>
      <c r="M457" s="195">
        <v>81973</v>
      </c>
      <c r="N457" s="195">
        <v>85465</v>
      </c>
      <c r="O457" s="195">
        <v>89210.5</v>
      </c>
      <c r="P457" s="195">
        <v>93321</v>
      </c>
      <c r="Q457" s="195">
        <v>97657.5</v>
      </c>
      <c r="R457" s="195">
        <v>102253.5</v>
      </c>
      <c r="S457" s="195">
        <v>107085.5</v>
      </c>
      <c r="T457" s="195">
        <v>111997.5</v>
      </c>
      <c r="U457" s="195">
        <v>116838</v>
      </c>
      <c r="V457" s="195">
        <v>121461.5</v>
      </c>
      <c r="W457" s="195">
        <v>125658</v>
      </c>
      <c r="X457" s="195">
        <v>129287</v>
      </c>
      <c r="Y457" s="195">
        <v>132304.5</v>
      </c>
      <c r="Z457" s="195">
        <v>134678</v>
      </c>
      <c r="AA457" s="195">
        <v>136395.5</v>
      </c>
      <c r="AB457" s="195">
        <v>137292</v>
      </c>
      <c r="AC457" s="195">
        <v>137686</v>
      </c>
      <c r="AD457" s="195">
        <v>137983.5</v>
      </c>
    </row>
    <row r="458" spans="1:30" x14ac:dyDescent="0.2">
      <c r="A458" s="77" t="s">
        <v>30</v>
      </c>
      <c r="B458" s="79" t="s">
        <v>176</v>
      </c>
      <c r="C458" s="105">
        <v>75</v>
      </c>
      <c r="D458" s="105">
        <v>79</v>
      </c>
      <c r="E458" s="106">
        <v>40475</v>
      </c>
      <c r="F458" s="106">
        <v>41866</v>
      </c>
      <c r="G458" s="106">
        <v>43333</v>
      </c>
      <c r="H458" s="106">
        <v>45013</v>
      </c>
      <c r="I458" s="106">
        <v>47100</v>
      </c>
      <c r="J458" s="106">
        <v>49691</v>
      </c>
      <c r="K458" s="106">
        <v>52357</v>
      </c>
      <c r="L458" s="195">
        <v>55654</v>
      </c>
      <c r="M458" s="195">
        <v>58384.5</v>
      </c>
      <c r="N458" s="195">
        <v>61612</v>
      </c>
      <c r="O458" s="195">
        <v>64842</v>
      </c>
      <c r="P458" s="195">
        <v>67987.5</v>
      </c>
      <c r="Q458" s="195">
        <v>71199</v>
      </c>
      <c r="R458" s="195">
        <v>74476.5</v>
      </c>
      <c r="S458" s="195">
        <v>77786.5</v>
      </c>
      <c r="T458" s="195">
        <v>81337</v>
      </c>
      <c r="U458" s="195">
        <v>85225.5</v>
      </c>
      <c r="V458" s="195">
        <v>89329</v>
      </c>
      <c r="W458" s="195">
        <v>93681</v>
      </c>
      <c r="X458" s="195">
        <v>98257.5</v>
      </c>
      <c r="Y458" s="195">
        <v>102913</v>
      </c>
      <c r="Z458" s="195">
        <v>107510</v>
      </c>
      <c r="AA458" s="195">
        <v>111914.5</v>
      </c>
      <c r="AB458" s="195">
        <v>115932.5</v>
      </c>
      <c r="AC458" s="195">
        <v>119434.5</v>
      </c>
      <c r="AD458" s="195">
        <v>122376</v>
      </c>
    </row>
    <row r="459" spans="1:30" x14ac:dyDescent="0.2">
      <c r="A459" s="77" t="s">
        <v>30</v>
      </c>
      <c r="B459" s="79" t="s">
        <v>176</v>
      </c>
      <c r="C459" s="105">
        <v>80</v>
      </c>
      <c r="D459" s="105">
        <v>84</v>
      </c>
      <c r="E459" s="106">
        <v>27085</v>
      </c>
      <c r="F459" s="106">
        <v>28121</v>
      </c>
      <c r="G459" s="106">
        <v>29278</v>
      </c>
      <c r="H459" s="106">
        <v>30555</v>
      </c>
      <c r="I459" s="106">
        <v>31932</v>
      </c>
      <c r="J459" s="106">
        <v>33405</v>
      </c>
      <c r="K459" s="106">
        <v>34620</v>
      </c>
      <c r="L459" s="195">
        <v>36157.5</v>
      </c>
      <c r="M459" s="195">
        <v>37437</v>
      </c>
      <c r="N459" s="195">
        <v>39243.5</v>
      </c>
      <c r="O459" s="195">
        <v>41279</v>
      </c>
      <c r="P459" s="195">
        <v>43529</v>
      </c>
      <c r="Q459" s="195">
        <v>45981.5</v>
      </c>
      <c r="R459" s="195">
        <v>48626</v>
      </c>
      <c r="S459" s="195">
        <v>51465.5</v>
      </c>
      <c r="T459" s="195">
        <v>54312</v>
      </c>
      <c r="U459" s="195">
        <v>57092</v>
      </c>
      <c r="V459" s="195">
        <v>59942</v>
      </c>
      <c r="W459" s="195">
        <v>62865.5</v>
      </c>
      <c r="X459" s="195">
        <v>65837</v>
      </c>
      <c r="Y459" s="195">
        <v>69024</v>
      </c>
      <c r="Z459" s="195">
        <v>72508</v>
      </c>
      <c r="AA459" s="195">
        <v>76192</v>
      </c>
      <c r="AB459" s="195">
        <v>80104</v>
      </c>
      <c r="AC459" s="195">
        <v>84221</v>
      </c>
      <c r="AD459" s="195">
        <v>88415</v>
      </c>
    </row>
    <row r="460" spans="1:30" x14ac:dyDescent="0.2">
      <c r="A460" s="77" t="s">
        <v>30</v>
      </c>
      <c r="B460" s="79" t="s">
        <v>176</v>
      </c>
      <c r="C460" s="105">
        <v>85</v>
      </c>
      <c r="D460" s="105">
        <v>89</v>
      </c>
      <c r="E460" s="106">
        <v>15555</v>
      </c>
      <c r="F460" s="106">
        <v>16340</v>
      </c>
      <c r="G460" s="106">
        <v>17079</v>
      </c>
      <c r="H460" s="106">
        <v>17790</v>
      </c>
      <c r="I460" s="106">
        <v>18578</v>
      </c>
      <c r="J460" s="106">
        <v>19497</v>
      </c>
      <c r="K460" s="106">
        <v>20420</v>
      </c>
      <c r="L460" s="195">
        <v>19453.5</v>
      </c>
      <c r="M460" s="195">
        <v>20054</v>
      </c>
      <c r="N460" s="195">
        <v>21006.5</v>
      </c>
      <c r="O460" s="195">
        <v>21992.5</v>
      </c>
      <c r="P460" s="195">
        <v>23048</v>
      </c>
      <c r="Q460" s="195">
        <v>24186.5</v>
      </c>
      <c r="R460" s="195">
        <v>25428.5</v>
      </c>
      <c r="S460" s="195">
        <v>26814</v>
      </c>
      <c r="T460" s="195">
        <v>28367</v>
      </c>
      <c r="U460" s="195">
        <v>30081.5</v>
      </c>
      <c r="V460" s="195">
        <v>31947.5</v>
      </c>
      <c r="W460" s="195">
        <v>33960</v>
      </c>
      <c r="X460" s="195">
        <v>36124.5</v>
      </c>
      <c r="Y460" s="195">
        <v>38299</v>
      </c>
      <c r="Z460" s="195">
        <v>40436.5</v>
      </c>
      <c r="AA460" s="195">
        <v>42648</v>
      </c>
      <c r="AB460" s="195">
        <v>44938.5</v>
      </c>
      <c r="AC460" s="195">
        <v>47295.5</v>
      </c>
      <c r="AD460" s="195">
        <v>49828</v>
      </c>
    </row>
    <row r="461" spans="1:30" x14ac:dyDescent="0.2">
      <c r="A461" s="77" t="s">
        <v>30</v>
      </c>
      <c r="B461" s="79" t="s">
        <v>176</v>
      </c>
      <c r="C461" s="105">
        <v>90</v>
      </c>
      <c r="D461" s="105">
        <v>94</v>
      </c>
      <c r="E461" s="106">
        <v>6517</v>
      </c>
      <c r="F461" s="106">
        <v>7153</v>
      </c>
      <c r="G461" s="106">
        <v>7647</v>
      </c>
      <c r="H461" s="106">
        <v>8106</v>
      </c>
      <c r="I461" s="106">
        <v>8537</v>
      </c>
      <c r="J461" s="106">
        <v>9004</v>
      </c>
      <c r="K461" s="106">
        <v>9693</v>
      </c>
      <c r="L461" s="195">
        <v>6966.5</v>
      </c>
      <c r="M461" s="195">
        <v>7179</v>
      </c>
      <c r="N461" s="195">
        <v>7560</v>
      </c>
      <c r="O461" s="195">
        <v>7963</v>
      </c>
      <c r="P461" s="195">
        <v>8397.5</v>
      </c>
      <c r="Q461" s="195">
        <v>8878</v>
      </c>
      <c r="R461" s="195">
        <v>9398.5</v>
      </c>
      <c r="S461" s="195">
        <v>9938.5</v>
      </c>
      <c r="T461" s="195">
        <v>10498</v>
      </c>
      <c r="U461" s="195">
        <v>11101</v>
      </c>
      <c r="V461" s="195">
        <v>11758</v>
      </c>
      <c r="W461" s="195">
        <v>12478</v>
      </c>
      <c r="X461" s="195">
        <v>13280.5</v>
      </c>
      <c r="Y461" s="195">
        <v>14177.5</v>
      </c>
      <c r="Z461" s="195">
        <v>15168.5</v>
      </c>
      <c r="AA461" s="195">
        <v>16251.000000000002</v>
      </c>
      <c r="AB461" s="195">
        <v>17424</v>
      </c>
      <c r="AC461" s="195">
        <v>18692</v>
      </c>
      <c r="AD461" s="195">
        <v>19973</v>
      </c>
    </row>
    <row r="462" spans="1:30" x14ac:dyDescent="0.2">
      <c r="A462" s="77" t="s">
        <v>30</v>
      </c>
      <c r="B462" s="79" t="s">
        <v>176</v>
      </c>
      <c r="C462" s="105">
        <v>95</v>
      </c>
      <c r="D462" s="105">
        <v>99</v>
      </c>
      <c r="E462" s="106">
        <v>1821</v>
      </c>
      <c r="F462" s="106">
        <v>2013.9999999999998</v>
      </c>
      <c r="G462" s="106">
        <v>2279</v>
      </c>
      <c r="H462" s="106">
        <v>2519</v>
      </c>
      <c r="I462" s="106">
        <v>2659</v>
      </c>
      <c r="J462" s="106">
        <v>2663</v>
      </c>
      <c r="K462" s="106">
        <v>2951</v>
      </c>
      <c r="L462" s="195">
        <v>1401</v>
      </c>
      <c r="M462" s="195">
        <v>1466</v>
      </c>
      <c r="N462" s="195">
        <v>1570</v>
      </c>
      <c r="O462" s="195">
        <v>1677</v>
      </c>
      <c r="P462" s="195">
        <v>1789.5</v>
      </c>
      <c r="Q462" s="195">
        <v>1907.5</v>
      </c>
      <c r="R462" s="195">
        <v>2033</v>
      </c>
      <c r="S462" s="195">
        <v>2167</v>
      </c>
      <c r="T462" s="195">
        <v>2310</v>
      </c>
      <c r="U462" s="195">
        <v>2465.5</v>
      </c>
      <c r="V462" s="195">
        <v>2638</v>
      </c>
      <c r="W462" s="195">
        <v>2826</v>
      </c>
      <c r="X462" s="195">
        <v>3021.5</v>
      </c>
      <c r="Y462" s="195">
        <v>3227</v>
      </c>
      <c r="Z462" s="195">
        <v>3452</v>
      </c>
      <c r="AA462" s="195">
        <v>3700.5</v>
      </c>
      <c r="AB462" s="195">
        <v>3976</v>
      </c>
      <c r="AC462" s="195">
        <v>4283</v>
      </c>
      <c r="AD462" s="195">
        <v>4626.5</v>
      </c>
    </row>
    <row r="463" spans="1:30" x14ac:dyDescent="0.2">
      <c r="A463" s="77" t="s">
        <v>30</v>
      </c>
      <c r="B463" s="79" t="s">
        <v>176</v>
      </c>
      <c r="C463" s="105">
        <v>100</v>
      </c>
      <c r="D463" s="105">
        <v>104</v>
      </c>
      <c r="E463" s="106">
        <v>300</v>
      </c>
      <c r="F463" s="106">
        <v>323</v>
      </c>
      <c r="G463" s="106">
        <v>346</v>
      </c>
      <c r="H463" s="106">
        <v>371</v>
      </c>
      <c r="I463" s="106">
        <v>398</v>
      </c>
      <c r="J463" s="106">
        <v>428</v>
      </c>
      <c r="K463" s="106">
        <v>461</v>
      </c>
      <c r="L463" s="195">
        <v>131.5</v>
      </c>
      <c r="M463" s="195">
        <v>136</v>
      </c>
      <c r="N463" s="195">
        <v>147</v>
      </c>
      <c r="O463" s="195">
        <v>159.5</v>
      </c>
      <c r="P463" s="195">
        <v>173.5</v>
      </c>
      <c r="Q463" s="195">
        <v>189</v>
      </c>
      <c r="R463" s="195">
        <v>205</v>
      </c>
      <c r="S463" s="195">
        <v>222</v>
      </c>
      <c r="T463" s="195">
        <v>240.5</v>
      </c>
      <c r="U463" s="195">
        <v>261</v>
      </c>
      <c r="V463" s="195">
        <v>282.5</v>
      </c>
      <c r="W463" s="195">
        <v>304</v>
      </c>
      <c r="X463" s="195">
        <v>329</v>
      </c>
      <c r="Y463" s="195">
        <v>356.5</v>
      </c>
      <c r="Z463" s="195">
        <v>385.5</v>
      </c>
      <c r="AA463" s="195">
        <v>418.5</v>
      </c>
      <c r="AB463" s="195">
        <v>454.5</v>
      </c>
      <c r="AC463" s="195">
        <v>492</v>
      </c>
      <c r="AD463" s="195">
        <v>533</v>
      </c>
    </row>
    <row r="464" spans="1:30" x14ac:dyDescent="0.2">
      <c r="A464" s="77" t="s">
        <v>31</v>
      </c>
      <c r="B464" s="79" t="s">
        <v>175</v>
      </c>
      <c r="C464" s="105">
        <v>0</v>
      </c>
      <c r="D464" s="105">
        <v>4</v>
      </c>
      <c r="E464" s="106">
        <v>323994</v>
      </c>
      <c r="F464" s="106">
        <v>327318</v>
      </c>
      <c r="G464" s="106">
        <v>322565</v>
      </c>
      <c r="H464" s="106">
        <v>312520</v>
      </c>
      <c r="I464" s="106">
        <v>301763</v>
      </c>
      <c r="J464" s="106">
        <v>293500</v>
      </c>
      <c r="K464" s="106">
        <v>281394</v>
      </c>
      <c r="L464" s="195">
        <v>278056.5</v>
      </c>
      <c r="M464" s="195">
        <v>269317.5</v>
      </c>
      <c r="N464" s="195">
        <v>261347.50000000003</v>
      </c>
      <c r="O464" s="195">
        <v>255853.5</v>
      </c>
      <c r="P464" s="195">
        <v>252539</v>
      </c>
      <c r="Q464" s="195">
        <v>250412</v>
      </c>
      <c r="R464" s="195">
        <v>248368</v>
      </c>
      <c r="S464" s="195">
        <v>246594</v>
      </c>
      <c r="T464" s="195">
        <v>245107</v>
      </c>
      <c r="U464" s="195">
        <v>243699.5</v>
      </c>
      <c r="V464" s="195">
        <v>242296</v>
      </c>
      <c r="W464" s="195">
        <v>241027.5</v>
      </c>
      <c r="X464" s="195">
        <v>239821.5</v>
      </c>
      <c r="Y464" s="195">
        <v>238551</v>
      </c>
      <c r="Z464" s="195">
        <v>237357.5</v>
      </c>
      <c r="AA464" s="195">
        <v>236231.5</v>
      </c>
      <c r="AB464" s="195">
        <v>234998</v>
      </c>
      <c r="AC464" s="195">
        <v>233674.5</v>
      </c>
      <c r="AD464" s="195">
        <v>232318</v>
      </c>
    </row>
    <row r="465" spans="1:30" x14ac:dyDescent="0.2">
      <c r="A465" s="77" t="s">
        <v>31</v>
      </c>
      <c r="B465" s="79" t="s">
        <v>175</v>
      </c>
      <c r="C465" s="105">
        <v>5</v>
      </c>
      <c r="D465" s="105">
        <v>9</v>
      </c>
      <c r="E465" s="106">
        <v>311568</v>
      </c>
      <c r="F465" s="106">
        <v>310456</v>
      </c>
      <c r="G465" s="106">
        <v>312119</v>
      </c>
      <c r="H465" s="106">
        <v>316052</v>
      </c>
      <c r="I465" s="106">
        <v>320449</v>
      </c>
      <c r="J465" s="106">
        <v>322660</v>
      </c>
      <c r="K465" s="106">
        <v>322206</v>
      </c>
      <c r="L465" s="195">
        <v>312325.5</v>
      </c>
      <c r="M465" s="195">
        <v>307603</v>
      </c>
      <c r="N465" s="195">
        <v>302413.5</v>
      </c>
      <c r="O465" s="195">
        <v>294546.5</v>
      </c>
      <c r="P465" s="195">
        <v>285494</v>
      </c>
      <c r="Q465" s="195">
        <v>277166.5</v>
      </c>
      <c r="R465" s="195">
        <v>268443.5</v>
      </c>
      <c r="S465" s="195">
        <v>260489.50000000003</v>
      </c>
      <c r="T465" s="195">
        <v>255009</v>
      </c>
      <c r="U465" s="195">
        <v>251703.5</v>
      </c>
      <c r="V465" s="195">
        <v>249585.5</v>
      </c>
      <c r="W465" s="195">
        <v>247551</v>
      </c>
      <c r="X465" s="195">
        <v>245785</v>
      </c>
      <c r="Y465" s="195">
        <v>244304.5</v>
      </c>
      <c r="Z465" s="195">
        <v>242903.5</v>
      </c>
      <c r="AA465" s="195">
        <v>241508</v>
      </c>
      <c r="AB465" s="195">
        <v>240245.5</v>
      </c>
      <c r="AC465" s="195">
        <v>239046</v>
      </c>
      <c r="AD465" s="195">
        <v>237783.5</v>
      </c>
    </row>
    <row r="466" spans="1:30" x14ac:dyDescent="0.2">
      <c r="A466" s="77" t="s">
        <v>31</v>
      </c>
      <c r="B466" s="79" t="s">
        <v>175</v>
      </c>
      <c r="C466" s="105">
        <v>10</v>
      </c>
      <c r="D466" s="105">
        <v>14</v>
      </c>
      <c r="E466" s="106">
        <v>335002</v>
      </c>
      <c r="F466" s="106">
        <v>327773</v>
      </c>
      <c r="G466" s="106">
        <v>321455</v>
      </c>
      <c r="H466" s="106">
        <v>316056</v>
      </c>
      <c r="I466" s="106">
        <v>312124</v>
      </c>
      <c r="J466" s="106">
        <v>310481</v>
      </c>
      <c r="K466" s="106">
        <v>311251</v>
      </c>
      <c r="L466" s="195">
        <v>319845</v>
      </c>
      <c r="M466" s="195">
        <v>323361.5</v>
      </c>
      <c r="N466" s="195">
        <v>323773</v>
      </c>
      <c r="O466" s="195">
        <v>322093</v>
      </c>
      <c r="P466" s="195">
        <v>317742</v>
      </c>
      <c r="Q466" s="195">
        <v>311707</v>
      </c>
      <c r="R466" s="195">
        <v>306995.5</v>
      </c>
      <c r="S466" s="195">
        <v>301818</v>
      </c>
      <c r="T466" s="195">
        <v>293965</v>
      </c>
      <c r="U466" s="195">
        <v>284926.5</v>
      </c>
      <c r="V466" s="195">
        <v>276612.5</v>
      </c>
      <c r="W466" s="195">
        <v>267903</v>
      </c>
      <c r="X466" s="195">
        <v>259959.5</v>
      </c>
      <c r="Y466" s="195">
        <v>254488</v>
      </c>
      <c r="Z466" s="195">
        <v>251191</v>
      </c>
      <c r="AA466" s="195">
        <v>249079</v>
      </c>
      <c r="AB466" s="195">
        <v>247050.5</v>
      </c>
      <c r="AC466" s="195">
        <v>245290</v>
      </c>
      <c r="AD466" s="195">
        <v>243815.5</v>
      </c>
    </row>
    <row r="467" spans="1:30" x14ac:dyDescent="0.2">
      <c r="A467" s="77" t="s">
        <v>31</v>
      </c>
      <c r="B467" s="79" t="s">
        <v>175</v>
      </c>
      <c r="C467" s="105">
        <v>15</v>
      </c>
      <c r="D467" s="105">
        <v>19</v>
      </c>
      <c r="E467" s="106">
        <v>368168</v>
      </c>
      <c r="F467" s="106">
        <v>361719</v>
      </c>
      <c r="G467" s="106">
        <v>354162</v>
      </c>
      <c r="H467" s="106">
        <v>345958</v>
      </c>
      <c r="I467" s="106">
        <v>337909</v>
      </c>
      <c r="J467" s="106">
        <v>330604</v>
      </c>
      <c r="K467" s="106">
        <v>324056</v>
      </c>
      <c r="L467" s="195">
        <v>314133</v>
      </c>
      <c r="M467" s="195">
        <v>305781</v>
      </c>
      <c r="N467" s="195">
        <v>302878</v>
      </c>
      <c r="O467" s="195">
        <v>305412</v>
      </c>
      <c r="P467" s="195">
        <v>311920</v>
      </c>
      <c r="Q467" s="195">
        <v>318338</v>
      </c>
      <c r="R467" s="195">
        <v>321858</v>
      </c>
      <c r="S467" s="195">
        <v>322279</v>
      </c>
      <c r="T467" s="195">
        <v>320613</v>
      </c>
      <c r="U467" s="195">
        <v>316280.5</v>
      </c>
      <c r="V467" s="195">
        <v>310265</v>
      </c>
      <c r="W467" s="195">
        <v>305571</v>
      </c>
      <c r="X467" s="195">
        <v>300411.5</v>
      </c>
      <c r="Y467" s="195">
        <v>292579.5</v>
      </c>
      <c r="Z467" s="195">
        <v>283562</v>
      </c>
      <c r="AA467" s="195">
        <v>275267</v>
      </c>
      <c r="AB467" s="195">
        <v>266579</v>
      </c>
      <c r="AC467" s="195">
        <v>258656</v>
      </c>
      <c r="AD467" s="195">
        <v>253200</v>
      </c>
    </row>
    <row r="468" spans="1:30" x14ac:dyDescent="0.2">
      <c r="A468" s="77" t="s">
        <v>31</v>
      </c>
      <c r="B468" s="79" t="s">
        <v>175</v>
      </c>
      <c r="C468" s="105">
        <v>20</v>
      </c>
      <c r="D468" s="105">
        <v>24</v>
      </c>
      <c r="E468" s="106">
        <v>380497</v>
      </c>
      <c r="F468" s="106">
        <v>372478</v>
      </c>
      <c r="G468" s="106">
        <v>368548</v>
      </c>
      <c r="H468" s="106">
        <v>366991</v>
      </c>
      <c r="I468" s="106">
        <v>364779</v>
      </c>
      <c r="J468" s="106">
        <v>360184</v>
      </c>
      <c r="K468" s="106">
        <v>354922</v>
      </c>
      <c r="L468" s="195">
        <v>360579.5</v>
      </c>
      <c r="M468" s="195">
        <v>355194</v>
      </c>
      <c r="N468" s="195">
        <v>346790.5</v>
      </c>
      <c r="O468" s="195">
        <v>335468</v>
      </c>
      <c r="P468" s="195">
        <v>322695</v>
      </c>
      <c r="Q468" s="195">
        <v>310845</v>
      </c>
      <c r="R468" s="195">
        <v>302538.5</v>
      </c>
      <c r="S468" s="195">
        <v>299666</v>
      </c>
      <c r="T468" s="195">
        <v>302214</v>
      </c>
      <c r="U468" s="195">
        <v>308722.5</v>
      </c>
      <c r="V468" s="195">
        <v>315140</v>
      </c>
      <c r="W468" s="195">
        <v>318668</v>
      </c>
      <c r="X468" s="195">
        <v>319105</v>
      </c>
      <c r="Y468" s="195">
        <v>317459.5</v>
      </c>
      <c r="Z468" s="195">
        <v>313154.5</v>
      </c>
      <c r="AA468" s="195">
        <v>307170.5</v>
      </c>
      <c r="AB468" s="195">
        <v>302503</v>
      </c>
      <c r="AC468" s="195">
        <v>297370</v>
      </c>
      <c r="AD468" s="195">
        <v>289569</v>
      </c>
    </row>
    <row r="469" spans="1:30" x14ac:dyDescent="0.2">
      <c r="A469" s="77" t="s">
        <v>31</v>
      </c>
      <c r="B469" s="79" t="s">
        <v>175</v>
      </c>
      <c r="C469" s="105">
        <v>25</v>
      </c>
      <c r="D469" s="105">
        <v>29</v>
      </c>
      <c r="E469" s="106">
        <v>430266</v>
      </c>
      <c r="F469" s="106">
        <v>427088</v>
      </c>
      <c r="G469" s="106">
        <v>415885</v>
      </c>
      <c r="H469" s="106">
        <v>399813</v>
      </c>
      <c r="I469" s="106">
        <v>384195</v>
      </c>
      <c r="J469" s="106">
        <v>372479</v>
      </c>
      <c r="K469" s="106">
        <v>365338</v>
      </c>
      <c r="L469" s="195">
        <v>359532</v>
      </c>
      <c r="M469" s="195">
        <v>356585.5</v>
      </c>
      <c r="N469" s="195">
        <v>357633.5</v>
      </c>
      <c r="O469" s="195">
        <v>359483</v>
      </c>
      <c r="P469" s="195">
        <v>359191.5</v>
      </c>
      <c r="Q469" s="195">
        <v>356404</v>
      </c>
      <c r="R469" s="195">
        <v>351066.5</v>
      </c>
      <c r="S469" s="195">
        <v>342719</v>
      </c>
      <c r="T469" s="195">
        <v>331460.5</v>
      </c>
      <c r="U469" s="195">
        <v>318757.5</v>
      </c>
      <c r="V469" s="195">
        <v>306972.5</v>
      </c>
      <c r="W469" s="195">
        <v>298716.5</v>
      </c>
      <c r="X469" s="195">
        <v>295876</v>
      </c>
      <c r="Y469" s="195">
        <v>298438.5</v>
      </c>
      <c r="Z469" s="195">
        <v>304949.5</v>
      </c>
      <c r="AA469" s="195">
        <v>311368.5</v>
      </c>
      <c r="AB469" s="195">
        <v>314905.5</v>
      </c>
      <c r="AC469" s="195">
        <v>315361</v>
      </c>
      <c r="AD469" s="195">
        <v>313740.5</v>
      </c>
    </row>
    <row r="470" spans="1:30" x14ac:dyDescent="0.2">
      <c r="A470" s="77" t="s">
        <v>31</v>
      </c>
      <c r="B470" s="79" t="s">
        <v>175</v>
      </c>
      <c r="C470" s="105">
        <v>30</v>
      </c>
      <c r="D470" s="105">
        <v>34</v>
      </c>
      <c r="E470" s="106">
        <v>357476</v>
      </c>
      <c r="F470" s="106">
        <v>373783</v>
      </c>
      <c r="G470" s="106">
        <v>391627</v>
      </c>
      <c r="H470" s="106">
        <v>408156</v>
      </c>
      <c r="I470" s="106">
        <v>419484</v>
      </c>
      <c r="J470" s="106">
        <v>423331</v>
      </c>
      <c r="K470" s="106">
        <v>420896</v>
      </c>
      <c r="L470" s="195">
        <v>419670</v>
      </c>
      <c r="M470" s="195">
        <v>410993.5</v>
      </c>
      <c r="N470" s="195">
        <v>395283</v>
      </c>
      <c r="O470" s="195">
        <v>378079</v>
      </c>
      <c r="P470" s="195">
        <v>364097.5</v>
      </c>
      <c r="Q470" s="195">
        <v>355531.5</v>
      </c>
      <c r="R470" s="195">
        <v>352634.5</v>
      </c>
      <c r="S470" s="195">
        <v>353713.5</v>
      </c>
      <c r="T470" s="195">
        <v>355587</v>
      </c>
      <c r="U470" s="195">
        <v>355328</v>
      </c>
      <c r="V470" s="195">
        <v>352582.5</v>
      </c>
      <c r="W470" s="195">
        <v>347296.5</v>
      </c>
      <c r="X470" s="195">
        <v>339013</v>
      </c>
      <c r="Y470" s="195">
        <v>327827</v>
      </c>
      <c r="Z470" s="195">
        <v>315199</v>
      </c>
      <c r="AA470" s="195">
        <v>303485</v>
      </c>
      <c r="AB470" s="195">
        <v>295287</v>
      </c>
      <c r="AC470" s="195">
        <v>292484</v>
      </c>
      <c r="AD470" s="195">
        <v>295063</v>
      </c>
    </row>
    <row r="471" spans="1:30" x14ac:dyDescent="0.2">
      <c r="A471" s="77" t="s">
        <v>31</v>
      </c>
      <c r="B471" s="79" t="s">
        <v>175</v>
      </c>
      <c r="C471" s="105">
        <v>35</v>
      </c>
      <c r="D471" s="105">
        <v>39</v>
      </c>
      <c r="E471" s="106">
        <v>317612</v>
      </c>
      <c r="F471" s="106">
        <v>307040</v>
      </c>
      <c r="G471" s="106">
        <v>309333</v>
      </c>
      <c r="H471" s="106">
        <v>321175</v>
      </c>
      <c r="I471" s="106">
        <v>336709</v>
      </c>
      <c r="J471" s="106">
        <v>351949</v>
      </c>
      <c r="K471" s="106">
        <v>368729</v>
      </c>
      <c r="L471" s="195">
        <v>383100.5</v>
      </c>
      <c r="M471" s="195">
        <v>393884.5</v>
      </c>
      <c r="N471" s="195">
        <v>405595.5</v>
      </c>
      <c r="O471" s="195">
        <v>413458</v>
      </c>
      <c r="P471" s="195">
        <v>416505.5</v>
      </c>
      <c r="Q471" s="195">
        <v>415411.5</v>
      </c>
      <c r="R471" s="195">
        <v>406828.5</v>
      </c>
      <c r="S471" s="195">
        <v>391255.5</v>
      </c>
      <c r="T471" s="195">
        <v>374198</v>
      </c>
      <c r="U471" s="195">
        <v>360346</v>
      </c>
      <c r="V471" s="195">
        <v>351879</v>
      </c>
      <c r="W471" s="195">
        <v>349044.5</v>
      </c>
      <c r="X471" s="195">
        <v>350158</v>
      </c>
      <c r="Y471" s="195">
        <v>352059</v>
      </c>
      <c r="Z471" s="195">
        <v>351838.5</v>
      </c>
      <c r="AA471" s="195">
        <v>349144.5</v>
      </c>
      <c r="AB471" s="195">
        <v>343921</v>
      </c>
      <c r="AC471" s="195">
        <v>335711.5</v>
      </c>
      <c r="AD471" s="195">
        <v>324611</v>
      </c>
    </row>
    <row r="472" spans="1:30" x14ac:dyDescent="0.2">
      <c r="A472" s="77" t="s">
        <v>31</v>
      </c>
      <c r="B472" s="79" t="s">
        <v>175</v>
      </c>
      <c r="C472" s="105">
        <v>40</v>
      </c>
      <c r="D472" s="105">
        <v>44</v>
      </c>
      <c r="E472" s="106">
        <v>481790</v>
      </c>
      <c r="F472" s="106">
        <v>452814</v>
      </c>
      <c r="G472" s="106">
        <v>413787</v>
      </c>
      <c r="H472" s="106">
        <v>371187</v>
      </c>
      <c r="I472" s="106">
        <v>335318</v>
      </c>
      <c r="J472" s="106">
        <v>312681</v>
      </c>
      <c r="K472" s="106">
        <v>302705</v>
      </c>
      <c r="L472" s="195">
        <v>314934</v>
      </c>
      <c r="M472" s="195">
        <v>319101</v>
      </c>
      <c r="N472" s="195">
        <v>330090.5</v>
      </c>
      <c r="O472" s="195">
        <v>346150.5</v>
      </c>
      <c r="P472" s="195">
        <v>364714</v>
      </c>
      <c r="Q472" s="195">
        <v>378393</v>
      </c>
      <c r="R472" s="195">
        <v>389143.5</v>
      </c>
      <c r="S472" s="195">
        <v>400817</v>
      </c>
      <c r="T472" s="195">
        <v>408680</v>
      </c>
      <c r="U472" s="195">
        <v>411768.5</v>
      </c>
      <c r="V472" s="195">
        <v>410741</v>
      </c>
      <c r="W472" s="195">
        <v>402285</v>
      </c>
      <c r="X472" s="195">
        <v>386899.5</v>
      </c>
      <c r="Y472" s="195">
        <v>370046.5</v>
      </c>
      <c r="Z472" s="195">
        <v>356376</v>
      </c>
      <c r="AA472" s="195">
        <v>348043.5</v>
      </c>
      <c r="AB472" s="195">
        <v>345294</v>
      </c>
      <c r="AC472" s="195">
        <v>346456.5</v>
      </c>
      <c r="AD472" s="195">
        <v>348396.5</v>
      </c>
    </row>
    <row r="473" spans="1:30" x14ac:dyDescent="0.2">
      <c r="A473" s="77" t="s">
        <v>31</v>
      </c>
      <c r="B473" s="79" t="s">
        <v>175</v>
      </c>
      <c r="C473" s="105">
        <v>45</v>
      </c>
      <c r="D473" s="105">
        <v>49</v>
      </c>
      <c r="E473" s="106">
        <v>501479</v>
      </c>
      <c r="F473" s="106">
        <v>499001</v>
      </c>
      <c r="G473" s="106">
        <v>499902</v>
      </c>
      <c r="H473" s="106">
        <v>500019</v>
      </c>
      <c r="I473" s="106">
        <v>492542</v>
      </c>
      <c r="J473" s="106">
        <v>473885</v>
      </c>
      <c r="K473" s="106">
        <v>445804</v>
      </c>
      <c r="L473" s="195">
        <v>413803</v>
      </c>
      <c r="M473" s="195">
        <v>382941</v>
      </c>
      <c r="N473" s="195">
        <v>356090.5</v>
      </c>
      <c r="O473" s="195">
        <v>335267</v>
      </c>
      <c r="P473" s="195">
        <v>318124.5</v>
      </c>
      <c r="Q473" s="195">
        <v>309814</v>
      </c>
      <c r="R473" s="195">
        <v>314033.5</v>
      </c>
      <c r="S473" s="195">
        <v>324969.5</v>
      </c>
      <c r="T473" s="195">
        <v>340908</v>
      </c>
      <c r="U473" s="195">
        <v>359310</v>
      </c>
      <c r="V473" s="195">
        <v>372892</v>
      </c>
      <c r="W473" s="195">
        <v>383596.5</v>
      </c>
      <c r="X473" s="195">
        <v>395217</v>
      </c>
      <c r="Y473" s="195">
        <v>403077</v>
      </c>
      <c r="Z473" s="195">
        <v>406219.5</v>
      </c>
      <c r="AA473" s="195">
        <v>405282</v>
      </c>
      <c r="AB473" s="195">
        <v>396995</v>
      </c>
      <c r="AC473" s="195">
        <v>381860</v>
      </c>
      <c r="AD473" s="195">
        <v>365277</v>
      </c>
    </row>
    <row r="474" spans="1:30" x14ac:dyDescent="0.2">
      <c r="A474" s="77" t="s">
        <v>31</v>
      </c>
      <c r="B474" s="79" t="s">
        <v>175</v>
      </c>
      <c r="C474" s="105">
        <v>50</v>
      </c>
      <c r="D474" s="105">
        <v>54</v>
      </c>
      <c r="E474" s="106">
        <v>487958</v>
      </c>
      <c r="F474" s="106">
        <v>501558</v>
      </c>
      <c r="G474" s="106">
        <v>504055</v>
      </c>
      <c r="H474" s="106">
        <v>499094</v>
      </c>
      <c r="I474" s="106">
        <v>492987</v>
      </c>
      <c r="J474" s="106">
        <v>489484</v>
      </c>
      <c r="K474" s="106">
        <v>487854</v>
      </c>
      <c r="L474" s="195">
        <v>480084</v>
      </c>
      <c r="M474" s="195">
        <v>478237.5</v>
      </c>
      <c r="N474" s="195">
        <v>469388</v>
      </c>
      <c r="O474" s="195">
        <v>452618.5</v>
      </c>
      <c r="P474" s="195">
        <v>430733</v>
      </c>
      <c r="Q474" s="195">
        <v>403993.5</v>
      </c>
      <c r="R474" s="195">
        <v>373986.5</v>
      </c>
      <c r="S474" s="195">
        <v>347868.5</v>
      </c>
      <c r="T474" s="195">
        <v>327630.5</v>
      </c>
      <c r="U474" s="195">
        <v>311001</v>
      </c>
      <c r="V474" s="195">
        <v>303040</v>
      </c>
      <c r="W474" s="195">
        <v>307345.5</v>
      </c>
      <c r="X474" s="195">
        <v>318209</v>
      </c>
      <c r="Y474" s="195">
        <v>333971.5</v>
      </c>
      <c r="Z474" s="195">
        <v>352140.5</v>
      </c>
      <c r="AA474" s="195">
        <v>365582</v>
      </c>
      <c r="AB474" s="195">
        <v>376220.5</v>
      </c>
      <c r="AC474" s="195">
        <v>387766</v>
      </c>
      <c r="AD474" s="195">
        <v>395624.5</v>
      </c>
    </row>
    <row r="475" spans="1:30" x14ac:dyDescent="0.2">
      <c r="A475" s="77" t="s">
        <v>31</v>
      </c>
      <c r="B475" s="79" t="s">
        <v>175</v>
      </c>
      <c r="C475" s="105">
        <v>55</v>
      </c>
      <c r="D475" s="105">
        <v>59</v>
      </c>
      <c r="E475" s="106">
        <v>309156</v>
      </c>
      <c r="F475" s="106">
        <v>333183</v>
      </c>
      <c r="G475" s="106">
        <v>369125</v>
      </c>
      <c r="H475" s="106">
        <v>410249</v>
      </c>
      <c r="I475" s="106">
        <v>446119</v>
      </c>
      <c r="J475" s="106">
        <v>470453</v>
      </c>
      <c r="K475" s="106">
        <v>484013</v>
      </c>
      <c r="L475" s="195">
        <v>477150</v>
      </c>
      <c r="M475" s="195">
        <v>475939</v>
      </c>
      <c r="N475" s="195">
        <v>470069.5</v>
      </c>
      <c r="O475" s="195">
        <v>465278</v>
      </c>
      <c r="P475" s="195">
        <v>462645.5</v>
      </c>
      <c r="Q475" s="195">
        <v>462240</v>
      </c>
      <c r="R475" s="195">
        <v>460757.5</v>
      </c>
      <c r="S475" s="195">
        <v>452444.5</v>
      </c>
      <c r="T475" s="195">
        <v>436461</v>
      </c>
      <c r="U475" s="195">
        <v>415561.5</v>
      </c>
      <c r="V475" s="195">
        <v>389998</v>
      </c>
      <c r="W475" s="195">
        <v>361245.5</v>
      </c>
      <c r="X475" s="195">
        <v>336202</v>
      </c>
      <c r="Y475" s="195">
        <v>316827</v>
      </c>
      <c r="Z475" s="195">
        <v>300953.5</v>
      </c>
      <c r="AA475" s="195">
        <v>293507.5</v>
      </c>
      <c r="AB475" s="195">
        <v>297939</v>
      </c>
      <c r="AC475" s="195">
        <v>308697</v>
      </c>
      <c r="AD475" s="195">
        <v>324206</v>
      </c>
    </row>
    <row r="476" spans="1:30" x14ac:dyDescent="0.2">
      <c r="A476" s="77" t="s">
        <v>31</v>
      </c>
      <c r="B476" s="79" t="s">
        <v>175</v>
      </c>
      <c r="C476" s="105">
        <v>60</v>
      </c>
      <c r="D476" s="105">
        <v>64</v>
      </c>
      <c r="E476" s="106">
        <v>290566</v>
      </c>
      <c r="F476" s="106">
        <v>288197</v>
      </c>
      <c r="G476" s="106">
        <v>281875</v>
      </c>
      <c r="H476" s="106">
        <v>276251</v>
      </c>
      <c r="I476" s="106">
        <v>278431</v>
      </c>
      <c r="J476" s="106">
        <v>292245</v>
      </c>
      <c r="K476" s="106">
        <v>315776</v>
      </c>
      <c r="L476" s="195">
        <v>333574</v>
      </c>
      <c r="M476" s="195">
        <v>365037.5</v>
      </c>
      <c r="N476" s="195">
        <v>395770</v>
      </c>
      <c r="O476" s="195">
        <v>420320</v>
      </c>
      <c r="P476" s="195">
        <v>439128.5</v>
      </c>
      <c r="Q476" s="195">
        <v>449064.5</v>
      </c>
      <c r="R476" s="195">
        <v>448345.5</v>
      </c>
      <c r="S476" s="195">
        <v>443268</v>
      </c>
      <c r="T476" s="195">
        <v>439229</v>
      </c>
      <c r="U476" s="195">
        <v>437247</v>
      </c>
      <c r="V476" s="195">
        <v>437366.5</v>
      </c>
      <c r="W476" s="195">
        <v>436391</v>
      </c>
      <c r="X476" s="195">
        <v>428841</v>
      </c>
      <c r="Y476" s="195">
        <v>413982</v>
      </c>
      <c r="Z476" s="195">
        <v>394485.5</v>
      </c>
      <c r="AA476" s="195">
        <v>370579.5</v>
      </c>
      <c r="AB476" s="195">
        <v>343592.5</v>
      </c>
      <c r="AC476" s="195">
        <v>320065</v>
      </c>
      <c r="AD476" s="195">
        <v>301906</v>
      </c>
    </row>
    <row r="477" spans="1:30" x14ac:dyDescent="0.2">
      <c r="A477" s="77" t="s">
        <v>31</v>
      </c>
      <c r="B477" s="79" t="s">
        <v>175</v>
      </c>
      <c r="C477" s="105">
        <v>65</v>
      </c>
      <c r="D477" s="105">
        <v>69</v>
      </c>
      <c r="E477" s="106">
        <v>239873</v>
      </c>
      <c r="F477" s="106">
        <v>244293</v>
      </c>
      <c r="G477" s="106">
        <v>251195</v>
      </c>
      <c r="H477" s="106">
        <v>258767</v>
      </c>
      <c r="I477" s="106">
        <v>264227</v>
      </c>
      <c r="J477" s="106">
        <v>266286</v>
      </c>
      <c r="K477" s="106">
        <v>264391</v>
      </c>
      <c r="L477" s="195">
        <v>253225</v>
      </c>
      <c r="M477" s="195">
        <v>252984</v>
      </c>
      <c r="N477" s="195">
        <v>256362.00000000003</v>
      </c>
      <c r="O477" s="195">
        <v>266613.5</v>
      </c>
      <c r="P477" s="195">
        <v>282152</v>
      </c>
      <c r="Q477" s="195">
        <v>304653.5</v>
      </c>
      <c r="R477" s="195">
        <v>333980</v>
      </c>
      <c r="S477" s="195">
        <v>362632</v>
      </c>
      <c r="T477" s="195">
        <v>385614</v>
      </c>
      <c r="U477" s="195">
        <v>403328.5</v>
      </c>
      <c r="V477" s="195">
        <v>412943.5</v>
      </c>
      <c r="W477" s="195">
        <v>412834</v>
      </c>
      <c r="X477" s="195">
        <v>408742.5</v>
      </c>
      <c r="Y477" s="195">
        <v>405637</v>
      </c>
      <c r="Z477" s="195">
        <v>404465</v>
      </c>
      <c r="AA477" s="195">
        <v>405237</v>
      </c>
      <c r="AB477" s="195">
        <v>404903.5</v>
      </c>
      <c r="AC477" s="195">
        <v>398349</v>
      </c>
      <c r="AD477" s="195">
        <v>384954</v>
      </c>
    </row>
    <row r="478" spans="1:30" x14ac:dyDescent="0.2">
      <c r="A478" s="77" t="s">
        <v>31</v>
      </c>
      <c r="B478" s="79" t="s">
        <v>175</v>
      </c>
      <c r="C478" s="105">
        <v>70</v>
      </c>
      <c r="D478" s="105">
        <v>74</v>
      </c>
      <c r="E478" s="106">
        <v>198335</v>
      </c>
      <c r="F478" s="106">
        <v>200778</v>
      </c>
      <c r="G478" s="106">
        <v>202388</v>
      </c>
      <c r="H478" s="106">
        <v>203878</v>
      </c>
      <c r="I478" s="106">
        <v>206304</v>
      </c>
      <c r="J478" s="106">
        <v>210228</v>
      </c>
      <c r="K478" s="106">
        <v>214717</v>
      </c>
      <c r="L478" s="195">
        <v>209834.5</v>
      </c>
      <c r="M478" s="195">
        <v>212645</v>
      </c>
      <c r="N478" s="195">
        <v>215949</v>
      </c>
      <c r="O478" s="195">
        <v>218085</v>
      </c>
      <c r="P478" s="195">
        <v>219583</v>
      </c>
      <c r="Q478" s="195">
        <v>220515</v>
      </c>
      <c r="R478" s="195">
        <v>220844.5</v>
      </c>
      <c r="S478" s="195">
        <v>224409.5</v>
      </c>
      <c r="T478" s="195">
        <v>234052</v>
      </c>
      <c r="U478" s="195">
        <v>248362.5</v>
      </c>
      <c r="V478" s="195">
        <v>268866.5</v>
      </c>
      <c r="W478" s="195">
        <v>295436.5</v>
      </c>
      <c r="X478" s="195">
        <v>321390</v>
      </c>
      <c r="Y478" s="195">
        <v>342315</v>
      </c>
      <c r="Z478" s="195">
        <v>358571.5</v>
      </c>
      <c r="AA478" s="195">
        <v>367694.5</v>
      </c>
      <c r="AB478" s="195">
        <v>368257</v>
      </c>
      <c r="AC478" s="195">
        <v>365317</v>
      </c>
      <c r="AD478" s="195">
        <v>363299.5</v>
      </c>
    </row>
    <row r="479" spans="1:30" x14ac:dyDescent="0.2">
      <c r="A479" s="77" t="s">
        <v>31</v>
      </c>
      <c r="B479" s="79" t="s">
        <v>175</v>
      </c>
      <c r="C479" s="105">
        <v>75</v>
      </c>
      <c r="D479" s="105">
        <v>79</v>
      </c>
      <c r="E479" s="106">
        <v>137747</v>
      </c>
      <c r="F479" s="106">
        <v>142382</v>
      </c>
      <c r="G479" s="106">
        <v>147651</v>
      </c>
      <c r="H479" s="106">
        <v>153150</v>
      </c>
      <c r="I479" s="106">
        <v>158168</v>
      </c>
      <c r="J479" s="106">
        <v>162323</v>
      </c>
      <c r="K479" s="106">
        <v>164560</v>
      </c>
      <c r="L479" s="195">
        <v>157035</v>
      </c>
      <c r="M479" s="195">
        <v>160087</v>
      </c>
      <c r="N479" s="195">
        <v>162733.5</v>
      </c>
      <c r="O479" s="195">
        <v>165339.5</v>
      </c>
      <c r="P479" s="195">
        <v>167720</v>
      </c>
      <c r="Q479" s="195">
        <v>169809</v>
      </c>
      <c r="R479" s="195">
        <v>172713</v>
      </c>
      <c r="S479" s="195">
        <v>175965.5</v>
      </c>
      <c r="T479" s="195">
        <v>178201</v>
      </c>
      <c r="U479" s="195">
        <v>179898</v>
      </c>
      <c r="V479" s="195">
        <v>181166</v>
      </c>
      <c r="W479" s="195">
        <v>182027.5</v>
      </c>
      <c r="X479" s="195">
        <v>185649</v>
      </c>
      <c r="Y479" s="195">
        <v>194381.5</v>
      </c>
      <c r="Z479" s="195">
        <v>207036</v>
      </c>
      <c r="AA479" s="195">
        <v>224934.5</v>
      </c>
      <c r="AB479" s="195">
        <v>247952.5</v>
      </c>
      <c r="AC479" s="195">
        <v>270420</v>
      </c>
      <c r="AD479" s="195">
        <v>288642.5</v>
      </c>
    </row>
    <row r="480" spans="1:30" x14ac:dyDescent="0.2">
      <c r="A480" s="77" t="s">
        <v>31</v>
      </c>
      <c r="B480" s="79" t="s">
        <v>175</v>
      </c>
      <c r="C480" s="105">
        <v>80</v>
      </c>
      <c r="D480" s="105">
        <v>84</v>
      </c>
      <c r="E480" s="106">
        <v>83661</v>
      </c>
      <c r="F480" s="106">
        <v>86358</v>
      </c>
      <c r="G480" s="106">
        <v>89281</v>
      </c>
      <c r="H480" s="106">
        <v>92470</v>
      </c>
      <c r="I480" s="106">
        <v>95964</v>
      </c>
      <c r="J480" s="106">
        <v>99845</v>
      </c>
      <c r="K480" s="106">
        <v>104073</v>
      </c>
      <c r="L480" s="195">
        <v>100148.5</v>
      </c>
      <c r="M480" s="195">
        <v>103963</v>
      </c>
      <c r="N480" s="195">
        <v>106719.5</v>
      </c>
      <c r="O480" s="195">
        <v>108547</v>
      </c>
      <c r="P480" s="195">
        <v>110685.5</v>
      </c>
      <c r="Q480" s="195">
        <v>113540.5</v>
      </c>
      <c r="R480" s="195">
        <v>116288.5</v>
      </c>
      <c r="S480" s="195">
        <v>118672.5</v>
      </c>
      <c r="T480" s="195">
        <v>120995</v>
      </c>
      <c r="U480" s="195">
        <v>123165.5</v>
      </c>
      <c r="V480" s="195">
        <v>125209.5</v>
      </c>
      <c r="W480" s="195">
        <v>127943</v>
      </c>
      <c r="X480" s="195">
        <v>130878.99999999999</v>
      </c>
      <c r="Y480" s="195">
        <v>132994.5</v>
      </c>
      <c r="Z480" s="195">
        <v>134706.5</v>
      </c>
      <c r="AA480" s="195">
        <v>136144</v>
      </c>
      <c r="AB480" s="195">
        <v>137377</v>
      </c>
      <c r="AC480" s="195">
        <v>140810.5</v>
      </c>
      <c r="AD480" s="195">
        <v>148218</v>
      </c>
    </row>
    <row r="481" spans="1:30" x14ac:dyDescent="0.2">
      <c r="A481" s="77" t="s">
        <v>31</v>
      </c>
      <c r="B481" s="79" t="s">
        <v>175</v>
      </c>
      <c r="C481" s="105">
        <v>85</v>
      </c>
      <c r="D481" s="105">
        <v>89</v>
      </c>
      <c r="E481" s="106">
        <v>45994</v>
      </c>
      <c r="F481" s="106">
        <v>47346</v>
      </c>
      <c r="G481" s="106">
        <v>48254</v>
      </c>
      <c r="H481" s="106">
        <v>48881</v>
      </c>
      <c r="I481" s="106">
        <v>49613</v>
      </c>
      <c r="J481" s="106">
        <v>50687</v>
      </c>
      <c r="K481" s="106">
        <v>53278</v>
      </c>
      <c r="L481" s="195">
        <v>49823.5</v>
      </c>
      <c r="M481" s="195">
        <v>51348</v>
      </c>
      <c r="N481" s="195">
        <v>53519.5</v>
      </c>
      <c r="O481" s="195">
        <v>56258</v>
      </c>
      <c r="P481" s="195">
        <v>58500.5</v>
      </c>
      <c r="Q481" s="195">
        <v>60740.5</v>
      </c>
      <c r="R481" s="195">
        <v>63342.5</v>
      </c>
      <c r="S481" s="195">
        <v>65285.5</v>
      </c>
      <c r="T481" s="195">
        <v>66690</v>
      </c>
      <c r="U481" s="195">
        <v>68303.5</v>
      </c>
      <c r="V481" s="195">
        <v>70425</v>
      </c>
      <c r="W481" s="195">
        <v>72539.5</v>
      </c>
      <c r="X481" s="195">
        <v>74356</v>
      </c>
      <c r="Y481" s="195">
        <v>76114.5</v>
      </c>
      <c r="Z481" s="195">
        <v>77806</v>
      </c>
      <c r="AA481" s="195">
        <v>79508.5</v>
      </c>
      <c r="AB481" s="195">
        <v>81735</v>
      </c>
      <c r="AC481" s="195">
        <v>84036</v>
      </c>
      <c r="AD481" s="195">
        <v>85745</v>
      </c>
    </row>
    <row r="482" spans="1:30" x14ac:dyDescent="0.2">
      <c r="A482" s="77" t="s">
        <v>31</v>
      </c>
      <c r="B482" s="79" t="s">
        <v>175</v>
      </c>
      <c r="C482" s="105">
        <v>90</v>
      </c>
      <c r="D482" s="105">
        <v>94</v>
      </c>
      <c r="E482" s="106">
        <v>19555</v>
      </c>
      <c r="F482" s="106">
        <v>20946</v>
      </c>
      <c r="G482" s="106">
        <v>21792</v>
      </c>
      <c r="H482" s="106">
        <v>22266</v>
      </c>
      <c r="I482" s="106">
        <v>22331</v>
      </c>
      <c r="J482" s="106">
        <v>22061</v>
      </c>
      <c r="K482" s="106">
        <v>23418</v>
      </c>
      <c r="L482" s="195">
        <v>20051.5</v>
      </c>
      <c r="M482" s="195">
        <v>20676.5</v>
      </c>
      <c r="N482" s="195">
        <v>21040</v>
      </c>
      <c r="O482" s="195">
        <v>21366</v>
      </c>
      <c r="P482" s="195">
        <v>22105</v>
      </c>
      <c r="Q482" s="195">
        <v>22954</v>
      </c>
      <c r="R482" s="195">
        <v>23809.5</v>
      </c>
      <c r="S482" s="195">
        <v>24959.5</v>
      </c>
      <c r="T482" s="195">
        <v>26382.5</v>
      </c>
      <c r="U482" s="195">
        <v>27568.5</v>
      </c>
      <c r="V482" s="195">
        <v>28758.5</v>
      </c>
      <c r="W482" s="195">
        <v>30143.5</v>
      </c>
      <c r="X482" s="195">
        <v>31200</v>
      </c>
      <c r="Y482" s="195">
        <v>32025</v>
      </c>
      <c r="Z482" s="195">
        <v>32971</v>
      </c>
      <c r="AA482" s="195">
        <v>34214.5</v>
      </c>
      <c r="AB482" s="195">
        <v>35494.5</v>
      </c>
      <c r="AC482" s="195">
        <v>36574</v>
      </c>
      <c r="AD482" s="195">
        <v>37611</v>
      </c>
    </row>
    <row r="483" spans="1:30" x14ac:dyDescent="0.2">
      <c r="A483" s="77" t="s">
        <v>31</v>
      </c>
      <c r="B483" s="79" t="s">
        <v>175</v>
      </c>
      <c r="C483" s="105">
        <v>95</v>
      </c>
      <c r="D483" s="105">
        <v>99</v>
      </c>
      <c r="E483" s="106">
        <v>6070</v>
      </c>
      <c r="F483" s="106">
        <v>6394</v>
      </c>
      <c r="G483" s="106">
        <v>6890</v>
      </c>
      <c r="H483" s="106">
        <v>7291</v>
      </c>
      <c r="I483" s="106">
        <v>7361</v>
      </c>
      <c r="J483" s="106">
        <v>6911</v>
      </c>
      <c r="K483" s="106">
        <v>7306</v>
      </c>
      <c r="L483" s="195">
        <v>5147.5</v>
      </c>
      <c r="M483" s="195">
        <v>5314</v>
      </c>
      <c r="N483" s="195">
        <v>5504.5</v>
      </c>
      <c r="O483" s="195">
        <v>5721.5</v>
      </c>
      <c r="P483" s="195">
        <v>5859</v>
      </c>
      <c r="Q483" s="195">
        <v>5995.5</v>
      </c>
      <c r="R483" s="195">
        <v>6217.5</v>
      </c>
      <c r="S483" s="195">
        <v>6351.5</v>
      </c>
      <c r="T483" s="195">
        <v>6485.5</v>
      </c>
      <c r="U483" s="195">
        <v>6762</v>
      </c>
      <c r="V483" s="195">
        <v>7069.5</v>
      </c>
      <c r="W483" s="195">
        <v>7387</v>
      </c>
      <c r="X483" s="195">
        <v>7793.5</v>
      </c>
      <c r="Y483" s="195">
        <v>8291.5</v>
      </c>
      <c r="Z483" s="195">
        <v>8712</v>
      </c>
      <c r="AA483" s="195">
        <v>9136</v>
      </c>
      <c r="AB483" s="195">
        <v>9634.5</v>
      </c>
      <c r="AC483" s="195">
        <v>10018.5</v>
      </c>
      <c r="AD483" s="195">
        <v>10337.5</v>
      </c>
    </row>
    <row r="484" spans="1:30" x14ac:dyDescent="0.2">
      <c r="A484" s="77" t="s">
        <v>31</v>
      </c>
      <c r="B484" s="79" t="s">
        <v>175</v>
      </c>
      <c r="C484" s="105">
        <v>100</v>
      </c>
      <c r="D484" s="105">
        <v>104</v>
      </c>
      <c r="E484" s="106">
        <v>983</v>
      </c>
      <c r="F484" s="106">
        <v>1025</v>
      </c>
      <c r="G484" s="106">
        <v>1067</v>
      </c>
      <c r="H484" s="106">
        <v>1110</v>
      </c>
      <c r="I484" s="106">
        <v>1151</v>
      </c>
      <c r="J484" s="106">
        <v>1191</v>
      </c>
      <c r="K484" s="106">
        <v>1232</v>
      </c>
      <c r="L484" s="195">
        <v>641.5</v>
      </c>
      <c r="M484" s="195">
        <v>690</v>
      </c>
      <c r="N484" s="195">
        <v>741</v>
      </c>
      <c r="O484" s="195">
        <v>795</v>
      </c>
      <c r="P484" s="195">
        <v>854.5</v>
      </c>
      <c r="Q484" s="195">
        <v>899</v>
      </c>
      <c r="R484" s="195">
        <v>929</v>
      </c>
      <c r="S484" s="195">
        <v>967.5</v>
      </c>
      <c r="T484" s="195">
        <v>1014.9999999999999</v>
      </c>
      <c r="U484" s="195">
        <v>1047</v>
      </c>
      <c r="V484" s="195">
        <v>1076.5</v>
      </c>
      <c r="W484" s="195">
        <v>1122</v>
      </c>
      <c r="X484" s="195">
        <v>1152.5</v>
      </c>
      <c r="Y484" s="195">
        <v>1186</v>
      </c>
      <c r="Z484" s="195">
        <v>1244.5</v>
      </c>
      <c r="AA484" s="195">
        <v>1309</v>
      </c>
      <c r="AB484" s="195">
        <v>1378</v>
      </c>
      <c r="AC484" s="195">
        <v>1459.5</v>
      </c>
      <c r="AD484" s="195">
        <v>1561</v>
      </c>
    </row>
    <row r="485" spans="1:30" x14ac:dyDescent="0.2">
      <c r="A485" s="77" t="s">
        <v>31</v>
      </c>
      <c r="B485" s="79" t="s">
        <v>176</v>
      </c>
      <c r="C485" s="105">
        <v>0</v>
      </c>
      <c r="D485" s="105">
        <v>4</v>
      </c>
      <c r="E485" s="106">
        <v>306670</v>
      </c>
      <c r="F485" s="106">
        <v>309928</v>
      </c>
      <c r="G485" s="106">
        <v>305440</v>
      </c>
      <c r="H485" s="106">
        <v>295893</v>
      </c>
      <c r="I485" s="106">
        <v>285657</v>
      </c>
      <c r="J485" s="106">
        <v>277783</v>
      </c>
      <c r="K485" s="106">
        <v>266255</v>
      </c>
      <c r="L485" s="195">
        <v>259043.99999999997</v>
      </c>
      <c r="M485" s="195">
        <v>251131.5</v>
      </c>
      <c r="N485" s="195">
        <v>243911.5</v>
      </c>
      <c r="O485" s="195">
        <v>238963</v>
      </c>
      <c r="P485" s="195">
        <v>236010</v>
      </c>
      <c r="Q485" s="195">
        <v>234139</v>
      </c>
      <c r="R485" s="195">
        <v>232328</v>
      </c>
      <c r="S485" s="195">
        <v>230749.5</v>
      </c>
      <c r="T485" s="195">
        <v>229423</v>
      </c>
      <c r="U485" s="195">
        <v>228163.5</v>
      </c>
      <c r="V485" s="195">
        <v>226899.5</v>
      </c>
      <c r="W485" s="195">
        <v>225747.5</v>
      </c>
      <c r="X485" s="195">
        <v>224644</v>
      </c>
      <c r="Y485" s="195">
        <v>223478</v>
      </c>
      <c r="Z485" s="195">
        <v>222378</v>
      </c>
      <c r="AA485" s="195">
        <v>221333</v>
      </c>
      <c r="AB485" s="195">
        <v>220186.5</v>
      </c>
      <c r="AC485" s="195">
        <v>218961.5</v>
      </c>
      <c r="AD485" s="195">
        <v>217703</v>
      </c>
    </row>
    <row r="486" spans="1:30" x14ac:dyDescent="0.2">
      <c r="A486" s="77" t="s">
        <v>31</v>
      </c>
      <c r="B486" s="79" t="s">
        <v>176</v>
      </c>
      <c r="C486" s="105">
        <v>5</v>
      </c>
      <c r="D486" s="105">
        <v>9</v>
      </c>
      <c r="E486" s="106">
        <v>294418</v>
      </c>
      <c r="F486" s="106">
        <v>293458</v>
      </c>
      <c r="G486" s="106">
        <v>295146</v>
      </c>
      <c r="H486" s="106">
        <v>298990</v>
      </c>
      <c r="I486" s="106">
        <v>303264</v>
      </c>
      <c r="J486" s="106">
        <v>305433</v>
      </c>
      <c r="K486" s="106">
        <v>305085</v>
      </c>
      <c r="L486" s="195">
        <v>291075</v>
      </c>
      <c r="M486" s="195">
        <v>286374</v>
      </c>
      <c r="N486" s="195">
        <v>281383</v>
      </c>
      <c r="O486" s="195">
        <v>274052.5</v>
      </c>
      <c r="P486" s="195">
        <v>265773.5</v>
      </c>
      <c r="Q486" s="195">
        <v>258240</v>
      </c>
      <c r="R486" s="195">
        <v>250340</v>
      </c>
      <c r="S486" s="195">
        <v>243131</v>
      </c>
      <c r="T486" s="195">
        <v>238190.5</v>
      </c>
      <c r="U486" s="195">
        <v>235243.5</v>
      </c>
      <c r="V486" s="195">
        <v>233377.5</v>
      </c>
      <c r="W486" s="195">
        <v>231572</v>
      </c>
      <c r="X486" s="195">
        <v>229999</v>
      </c>
      <c r="Y486" s="195">
        <v>228678</v>
      </c>
      <c r="Z486" s="195">
        <v>227423</v>
      </c>
      <c r="AA486" s="195">
        <v>226163</v>
      </c>
      <c r="AB486" s="195">
        <v>225014.5</v>
      </c>
      <c r="AC486" s="195">
        <v>223914</v>
      </c>
      <c r="AD486" s="195">
        <v>222752</v>
      </c>
    </row>
    <row r="487" spans="1:30" x14ac:dyDescent="0.2">
      <c r="A487" s="77" t="s">
        <v>31</v>
      </c>
      <c r="B487" s="79" t="s">
        <v>176</v>
      </c>
      <c r="C487" s="105">
        <v>10</v>
      </c>
      <c r="D487" s="105">
        <v>14</v>
      </c>
      <c r="E487" s="106">
        <v>316739</v>
      </c>
      <c r="F487" s="106">
        <v>309687</v>
      </c>
      <c r="G487" s="106">
        <v>303625</v>
      </c>
      <c r="H487" s="106">
        <v>298541</v>
      </c>
      <c r="I487" s="106">
        <v>294898</v>
      </c>
      <c r="J487" s="106">
        <v>293422</v>
      </c>
      <c r="K487" s="106">
        <v>294227</v>
      </c>
      <c r="L487" s="195">
        <v>302288.5</v>
      </c>
      <c r="M487" s="195">
        <v>305124.5</v>
      </c>
      <c r="N487" s="195">
        <v>304699.5</v>
      </c>
      <c r="O487" s="195">
        <v>302147</v>
      </c>
      <c r="P487" s="195">
        <v>296967</v>
      </c>
      <c r="Q487" s="195">
        <v>290551.5</v>
      </c>
      <c r="R487" s="195">
        <v>285858</v>
      </c>
      <c r="S487" s="195">
        <v>280874</v>
      </c>
      <c r="T487" s="195">
        <v>273551.5</v>
      </c>
      <c r="U487" s="195">
        <v>265282.5</v>
      </c>
      <c r="V487" s="195">
        <v>257757.5</v>
      </c>
      <c r="W487" s="195">
        <v>249863.5</v>
      </c>
      <c r="X487" s="195">
        <v>242662</v>
      </c>
      <c r="Y487" s="195">
        <v>237727.5</v>
      </c>
      <c r="Z487" s="195">
        <v>234785.5</v>
      </c>
      <c r="AA487" s="195">
        <v>232924</v>
      </c>
      <c r="AB487" s="195">
        <v>231121</v>
      </c>
      <c r="AC487" s="195">
        <v>229550.5</v>
      </c>
      <c r="AD487" s="195">
        <v>228232.5</v>
      </c>
    </row>
    <row r="488" spans="1:30" x14ac:dyDescent="0.2">
      <c r="A488" s="77" t="s">
        <v>31</v>
      </c>
      <c r="B488" s="79" t="s">
        <v>176</v>
      </c>
      <c r="C488" s="105">
        <v>15</v>
      </c>
      <c r="D488" s="105">
        <v>19</v>
      </c>
      <c r="E488" s="106">
        <v>348965</v>
      </c>
      <c r="F488" s="106">
        <v>343346</v>
      </c>
      <c r="G488" s="106">
        <v>336048</v>
      </c>
      <c r="H488" s="106">
        <v>327715</v>
      </c>
      <c r="I488" s="106">
        <v>319505</v>
      </c>
      <c r="J488" s="106">
        <v>312225</v>
      </c>
      <c r="K488" s="106">
        <v>305873</v>
      </c>
      <c r="L488" s="195">
        <v>296253</v>
      </c>
      <c r="M488" s="195">
        <v>288014</v>
      </c>
      <c r="N488" s="195">
        <v>285355.5</v>
      </c>
      <c r="O488" s="195">
        <v>288068.5</v>
      </c>
      <c r="P488" s="195">
        <v>294680</v>
      </c>
      <c r="Q488" s="195">
        <v>300890</v>
      </c>
      <c r="R488" s="195">
        <v>303728</v>
      </c>
      <c r="S488" s="195">
        <v>303310</v>
      </c>
      <c r="T488" s="195">
        <v>300767.5</v>
      </c>
      <c r="U488" s="195">
        <v>295598.5</v>
      </c>
      <c r="V488" s="195">
        <v>289195</v>
      </c>
      <c r="W488" s="195">
        <v>284512.5</v>
      </c>
      <c r="X488" s="195">
        <v>279539</v>
      </c>
      <c r="Y488" s="195">
        <v>272228</v>
      </c>
      <c r="Z488" s="195">
        <v>263969.5</v>
      </c>
      <c r="AA488" s="195">
        <v>256455.49999999997</v>
      </c>
      <c r="AB488" s="195">
        <v>248574</v>
      </c>
      <c r="AC488" s="195">
        <v>241382.5</v>
      </c>
      <c r="AD488" s="195">
        <v>236456.5</v>
      </c>
    </row>
    <row r="489" spans="1:30" x14ac:dyDescent="0.2">
      <c r="A489" s="77" t="s">
        <v>31</v>
      </c>
      <c r="B489" s="79" t="s">
        <v>176</v>
      </c>
      <c r="C489" s="105">
        <v>20</v>
      </c>
      <c r="D489" s="105">
        <v>24</v>
      </c>
      <c r="E489" s="106">
        <v>354718</v>
      </c>
      <c r="F489" s="106">
        <v>347076</v>
      </c>
      <c r="G489" s="106">
        <v>344508</v>
      </c>
      <c r="H489" s="106">
        <v>344883</v>
      </c>
      <c r="I489" s="106">
        <v>344471</v>
      </c>
      <c r="J489" s="106">
        <v>341084</v>
      </c>
      <c r="K489" s="106">
        <v>336623</v>
      </c>
      <c r="L489" s="195">
        <v>341210</v>
      </c>
      <c r="M489" s="195">
        <v>336894.5</v>
      </c>
      <c r="N489" s="195">
        <v>329092.5</v>
      </c>
      <c r="O489" s="195">
        <v>317972</v>
      </c>
      <c r="P489" s="195">
        <v>305150</v>
      </c>
      <c r="Q489" s="195">
        <v>293218</v>
      </c>
      <c r="R489" s="195">
        <v>285001</v>
      </c>
      <c r="S489" s="195">
        <v>282355.5</v>
      </c>
      <c r="T489" s="195">
        <v>285073</v>
      </c>
      <c r="U489" s="195">
        <v>291684</v>
      </c>
      <c r="V489" s="195">
        <v>297895</v>
      </c>
      <c r="W489" s="195">
        <v>300737</v>
      </c>
      <c r="X489" s="195">
        <v>300326</v>
      </c>
      <c r="Y489" s="195">
        <v>297794</v>
      </c>
      <c r="Z489" s="195">
        <v>292640</v>
      </c>
      <c r="AA489" s="195">
        <v>286252</v>
      </c>
      <c r="AB489" s="195">
        <v>281580.5</v>
      </c>
      <c r="AC489" s="195">
        <v>276619</v>
      </c>
      <c r="AD489" s="195">
        <v>269323.5</v>
      </c>
    </row>
    <row r="490" spans="1:30" x14ac:dyDescent="0.2">
      <c r="A490" s="77" t="s">
        <v>31</v>
      </c>
      <c r="B490" s="79" t="s">
        <v>176</v>
      </c>
      <c r="C490" s="105">
        <v>25</v>
      </c>
      <c r="D490" s="105">
        <v>29</v>
      </c>
      <c r="E490" s="106">
        <v>413581</v>
      </c>
      <c r="F490" s="106">
        <v>408863</v>
      </c>
      <c r="G490" s="106">
        <v>395496</v>
      </c>
      <c r="H490" s="106">
        <v>377088</v>
      </c>
      <c r="I490" s="106">
        <v>359717</v>
      </c>
      <c r="J490" s="106">
        <v>347272</v>
      </c>
      <c r="K490" s="106">
        <v>340424</v>
      </c>
      <c r="L490" s="195">
        <v>338253</v>
      </c>
      <c r="M490" s="195">
        <v>336337.5</v>
      </c>
      <c r="N490" s="195">
        <v>337371</v>
      </c>
      <c r="O490" s="195">
        <v>338859.5</v>
      </c>
      <c r="P490" s="195">
        <v>339167.5</v>
      </c>
      <c r="Q490" s="195">
        <v>337628.5</v>
      </c>
      <c r="R490" s="195">
        <v>333332</v>
      </c>
      <c r="S490" s="195">
        <v>325554</v>
      </c>
      <c r="T490" s="195">
        <v>314462.5</v>
      </c>
      <c r="U490" s="195">
        <v>301672.5</v>
      </c>
      <c r="V490" s="195">
        <v>289769.5</v>
      </c>
      <c r="W490" s="195">
        <v>281575</v>
      </c>
      <c r="X490" s="195">
        <v>278944</v>
      </c>
      <c r="Y490" s="195">
        <v>281667.5</v>
      </c>
      <c r="Z490" s="195">
        <v>288276</v>
      </c>
      <c r="AA490" s="195">
        <v>294483.5</v>
      </c>
      <c r="AB490" s="195">
        <v>297328.5</v>
      </c>
      <c r="AC490" s="195">
        <v>296925.5</v>
      </c>
      <c r="AD490" s="195">
        <v>294406</v>
      </c>
    </row>
    <row r="491" spans="1:30" x14ac:dyDescent="0.2">
      <c r="A491" s="77" t="s">
        <v>31</v>
      </c>
      <c r="B491" s="79" t="s">
        <v>176</v>
      </c>
      <c r="C491" s="105">
        <v>30</v>
      </c>
      <c r="D491" s="105">
        <v>34</v>
      </c>
      <c r="E491" s="106">
        <v>344417</v>
      </c>
      <c r="F491" s="106">
        <v>360366</v>
      </c>
      <c r="G491" s="106">
        <v>378012</v>
      </c>
      <c r="H491" s="106">
        <v>394297</v>
      </c>
      <c r="I491" s="106">
        <v>405018</v>
      </c>
      <c r="J491" s="106">
        <v>407710</v>
      </c>
      <c r="K491" s="106">
        <v>403668</v>
      </c>
      <c r="L491" s="195">
        <v>393910</v>
      </c>
      <c r="M491" s="195">
        <v>384510.5</v>
      </c>
      <c r="N491" s="195">
        <v>369436.5</v>
      </c>
      <c r="O491" s="195">
        <v>353763</v>
      </c>
      <c r="P491" s="195">
        <v>341719</v>
      </c>
      <c r="Q491" s="195">
        <v>335089</v>
      </c>
      <c r="R491" s="195">
        <v>333193</v>
      </c>
      <c r="S491" s="195">
        <v>334238.5</v>
      </c>
      <c r="T491" s="195">
        <v>335738</v>
      </c>
      <c r="U491" s="195">
        <v>336058.5</v>
      </c>
      <c r="V491" s="195">
        <v>334534.5</v>
      </c>
      <c r="W491" s="195">
        <v>330258.5</v>
      </c>
      <c r="X491" s="195">
        <v>322509</v>
      </c>
      <c r="Y491" s="195">
        <v>311452</v>
      </c>
      <c r="Z491" s="195">
        <v>298698</v>
      </c>
      <c r="AA491" s="195">
        <v>286829.5</v>
      </c>
      <c r="AB491" s="195">
        <v>278662.5</v>
      </c>
      <c r="AC491" s="195">
        <v>276048.5</v>
      </c>
      <c r="AD491" s="195">
        <v>278777</v>
      </c>
    </row>
    <row r="492" spans="1:30" x14ac:dyDescent="0.2">
      <c r="A492" s="77" t="s">
        <v>31</v>
      </c>
      <c r="B492" s="79" t="s">
        <v>176</v>
      </c>
      <c r="C492" s="105">
        <v>35</v>
      </c>
      <c r="D492" s="105">
        <v>39</v>
      </c>
      <c r="E492" s="106">
        <v>308670</v>
      </c>
      <c r="F492" s="106">
        <v>297814</v>
      </c>
      <c r="G492" s="106">
        <v>299499</v>
      </c>
      <c r="H492" s="106">
        <v>310546</v>
      </c>
      <c r="I492" s="106">
        <v>325350</v>
      </c>
      <c r="J492" s="106">
        <v>340043</v>
      </c>
      <c r="K492" s="106">
        <v>356463</v>
      </c>
      <c r="L492" s="195">
        <v>363472</v>
      </c>
      <c r="M492" s="195">
        <v>372589</v>
      </c>
      <c r="N492" s="195">
        <v>382830</v>
      </c>
      <c r="O492" s="195">
        <v>390508</v>
      </c>
      <c r="P492" s="195">
        <v>393282.5</v>
      </c>
      <c r="Q492" s="195">
        <v>390894.5</v>
      </c>
      <c r="R492" s="195">
        <v>381546</v>
      </c>
      <c r="S492" s="195">
        <v>366546.5</v>
      </c>
      <c r="T492" s="195">
        <v>350951</v>
      </c>
      <c r="U492" s="195">
        <v>338971.5</v>
      </c>
      <c r="V492" s="195">
        <v>332385.5</v>
      </c>
      <c r="W492" s="195">
        <v>330516.5</v>
      </c>
      <c r="X492" s="195">
        <v>331577.5</v>
      </c>
      <c r="Y492" s="195">
        <v>333090</v>
      </c>
      <c r="Z492" s="195">
        <v>333426.5</v>
      </c>
      <c r="AA492" s="195">
        <v>331923.5</v>
      </c>
      <c r="AB492" s="195">
        <v>327676</v>
      </c>
      <c r="AC492" s="195">
        <v>319964</v>
      </c>
      <c r="AD492" s="195">
        <v>308952</v>
      </c>
    </row>
    <row r="493" spans="1:30" x14ac:dyDescent="0.2">
      <c r="A493" s="77" t="s">
        <v>31</v>
      </c>
      <c r="B493" s="79" t="s">
        <v>176</v>
      </c>
      <c r="C493" s="105">
        <v>40</v>
      </c>
      <c r="D493" s="105">
        <v>44</v>
      </c>
      <c r="E493" s="106">
        <v>476050</v>
      </c>
      <c r="F493" s="106">
        <v>445389</v>
      </c>
      <c r="G493" s="106">
        <v>405814</v>
      </c>
      <c r="H493" s="106">
        <v>363402</v>
      </c>
      <c r="I493" s="106">
        <v>327764</v>
      </c>
      <c r="J493" s="106">
        <v>304963</v>
      </c>
      <c r="K493" s="106">
        <v>294626</v>
      </c>
      <c r="L493" s="195">
        <v>303101</v>
      </c>
      <c r="M493" s="195">
        <v>307270</v>
      </c>
      <c r="N493" s="195">
        <v>317595.5</v>
      </c>
      <c r="O493" s="195">
        <v>332209.5</v>
      </c>
      <c r="P493" s="195">
        <v>348666.5</v>
      </c>
      <c r="Q493" s="195">
        <v>360469</v>
      </c>
      <c r="R493" s="195">
        <v>369572</v>
      </c>
      <c r="S493" s="195">
        <v>379795</v>
      </c>
      <c r="T493" s="195">
        <v>387467.5</v>
      </c>
      <c r="U493" s="195">
        <v>390257</v>
      </c>
      <c r="V493" s="195">
        <v>387907.5</v>
      </c>
      <c r="W493" s="195">
        <v>378631</v>
      </c>
      <c r="X493" s="195">
        <v>363732</v>
      </c>
      <c r="Y493" s="195">
        <v>348243</v>
      </c>
      <c r="Z493" s="195">
        <v>336352</v>
      </c>
      <c r="AA493" s="195">
        <v>329827</v>
      </c>
      <c r="AB493" s="195">
        <v>327996</v>
      </c>
      <c r="AC493" s="195">
        <v>329079.5</v>
      </c>
      <c r="AD493" s="195">
        <v>330609.5</v>
      </c>
    </row>
    <row r="494" spans="1:30" x14ac:dyDescent="0.2">
      <c r="A494" s="77" t="s">
        <v>31</v>
      </c>
      <c r="B494" s="79" t="s">
        <v>176</v>
      </c>
      <c r="C494" s="105">
        <v>45</v>
      </c>
      <c r="D494" s="105">
        <v>49</v>
      </c>
      <c r="E494" s="106">
        <v>517388.00000000006</v>
      </c>
      <c r="F494" s="106">
        <v>511790</v>
      </c>
      <c r="G494" s="106">
        <v>508447</v>
      </c>
      <c r="H494" s="106">
        <v>503853</v>
      </c>
      <c r="I494" s="106">
        <v>492186</v>
      </c>
      <c r="J494" s="106">
        <v>470453</v>
      </c>
      <c r="K494" s="106">
        <v>440615</v>
      </c>
      <c r="L494" s="195">
        <v>417849.5</v>
      </c>
      <c r="M494" s="195">
        <v>383377</v>
      </c>
      <c r="N494" s="195">
        <v>353516</v>
      </c>
      <c r="O494" s="195">
        <v>328970.5</v>
      </c>
      <c r="P494" s="195">
        <v>308958</v>
      </c>
      <c r="Q494" s="195">
        <v>300087.5</v>
      </c>
      <c r="R494" s="195">
        <v>304280.5</v>
      </c>
      <c r="S494" s="195">
        <v>314575.5</v>
      </c>
      <c r="T494" s="195">
        <v>329124</v>
      </c>
      <c r="U494" s="195">
        <v>345496.5</v>
      </c>
      <c r="V494" s="195">
        <v>357249.5</v>
      </c>
      <c r="W494" s="195">
        <v>366331.5</v>
      </c>
      <c r="X494" s="195">
        <v>376528.5</v>
      </c>
      <c r="Y494" s="195">
        <v>384192</v>
      </c>
      <c r="Z494" s="195">
        <v>387002.5</v>
      </c>
      <c r="AA494" s="195">
        <v>384701</v>
      </c>
      <c r="AB494" s="195">
        <v>375516.5</v>
      </c>
      <c r="AC494" s="195">
        <v>360749</v>
      </c>
      <c r="AD494" s="195">
        <v>345398.5</v>
      </c>
    </row>
    <row r="495" spans="1:30" x14ac:dyDescent="0.2">
      <c r="A495" s="77" t="s">
        <v>31</v>
      </c>
      <c r="B495" s="79" t="s">
        <v>176</v>
      </c>
      <c r="C495" s="105">
        <v>50</v>
      </c>
      <c r="D495" s="105">
        <v>54</v>
      </c>
      <c r="E495" s="106">
        <v>510554</v>
      </c>
      <c r="F495" s="106">
        <v>525269</v>
      </c>
      <c r="G495" s="106">
        <v>528170</v>
      </c>
      <c r="H495" s="106">
        <v>522700.00000000006</v>
      </c>
      <c r="I495" s="106">
        <v>515049</v>
      </c>
      <c r="J495" s="106">
        <v>508990</v>
      </c>
      <c r="K495" s="106">
        <v>504222</v>
      </c>
      <c r="L495" s="195">
        <v>499586</v>
      </c>
      <c r="M495" s="195">
        <v>495473.5</v>
      </c>
      <c r="N495" s="195">
        <v>484301.5</v>
      </c>
      <c r="O495" s="195">
        <v>467004</v>
      </c>
      <c r="P495" s="195">
        <v>443319</v>
      </c>
      <c r="Q495" s="195">
        <v>412230</v>
      </c>
      <c r="R495" s="195">
        <v>378265.5</v>
      </c>
      <c r="S495" s="195">
        <v>348842</v>
      </c>
      <c r="T495" s="195">
        <v>324663.5</v>
      </c>
      <c r="U495" s="195">
        <v>304966</v>
      </c>
      <c r="V495" s="195">
        <v>296288</v>
      </c>
      <c r="W495" s="195">
        <v>300520.5</v>
      </c>
      <c r="X495" s="195">
        <v>310775.5</v>
      </c>
      <c r="Y495" s="195">
        <v>325229</v>
      </c>
      <c r="Z495" s="195">
        <v>341477.5</v>
      </c>
      <c r="AA495" s="195">
        <v>353157</v>
      </c>
      <c r="AB495" s="195">
        <v>362208</v>
      </c>
      <c r="AC495" s="195">
        <v>372368</v>
      </c>
      <c r="AD495" s="195">
        <v>380018.5</v>
      </c>
    </row>
    <row r="496" spans="1:30" x14ac:dyDescent="0.2">
      <c r="A496" s="77" t="s">
        <v>31</v>
      </c>
      <c r="B496" s="79" t="s">
        <v>176</v>
      </c>
      <c r="C496" s="105">
        <v>55</v>
      </c>
      <c r="D496" s="105">
        <v>59</v>
      </c>
      <c r="E496" s="106">
        <v>327050</v>
      </c>
      <c r="F496" s="106">
        <v>351857</v>
      </c>
      <c r="G496" s="106">
        <v>389856</v>
      </c>
      <c r="H496" s="106">
        <v>433817</v>
      </c>
      <c r="I496" s="106">
        <v>472325</v>
      </c>
      <c r="J496" s="106">
        <v>498368</v>
      </c>
      <c r="K496" s="106">
        <v>513169</v>
      </c>
      <c r="L496" s="195">
        <v>505314</v>
      </c>
      <c r="M496" s="195">
        <v>506075.5</v>
      </c>
      <c r="N496" s="195">
        <v>501134</v>
      </c>
      <c r="O496" s="195">
        <v>494108.5</v>
      </c>
      <c r="P496" s="195">
        <v>490011</v>
      </c>
      <c r="Q496" s="195">
        <v>489043.5</v>
      </c>
      <c r="R496" s="195">
        <v>485190.5</v>
      </c>
      <c r="S496" s="195">
        <v>474374.5</v>
      </c>
      <c r="T496" s="195">
        <v>457527.5</v>
      </c>
      <c r="U496" s="195">
        <v>434424</v>
      </c>
      <c r="V496" s="195">
        <v>404071.5</v>
      </c>
      <c r="W496" s="195">
        <v>370882.5</v>
      </c>
      <c r="X496" s="195">
        <v>342125</v>
      </c>
      <c r="Y496" s="195">
        <v>318505</v>
      </c>
      <c r="Z496" s="195">
        <v>299288</v>
      </c>
      <c r="AA496" s="195">
        <v>290907</v>
      </c>
      <c r="AB496" s="195">
        <v>295204.5</v>
      </c>
      <c r="AC496" s="195">
        <v>305402</v>
      </c>
      <c r="AD496" s="195">
        <v>319714.5</v>
      </c>
    </row>
    <row r="497" spans="1:30" x14ac:dyDescent="0.2">
      <c r="A497" s="77" t="s">
        <v>31</v>
      </c>
      <c r="B497" s="79" t="s">
        <v>176</v>
      </c>
      <c r="C497" s="105">
        <v>60</v>
      </c>
      <c r="D497" s="105">
        <v>64</v>
      </c>
      <c r="E497" s="106">
        <v>319286</v>
      </c>
      <c r="F497" s="106">
        <v>316910</v>
      </c>
      <c r="G497" s="106">
        <v>309025</v>
      </c>
      <c r="H497" s="106">
        <v>301055</v>
      </c>
      <c r="I497" s="106">
        <v>301409</v>
      </c>
      <c r="J497" s="106">
        <v>314749</v>
      </c>
      <c r="K497" s="106">
        <v>339391</v>
      </c>
      <c r="L497" s="195">
        <v>361531</v>
      </c>
      <c r="M497" s="195">
        <v>394500</v>
      </c>
      <c r="N497" s="195">
        <v>428173</v>
      </c>
      <c r="O497" s="195">
        <v>456812</v>
      </c>
      <c r="P497" s="195">
        <v>477296</v>
      </c>
      <c r="Q497" s="195">
        <v>487461</v>
      </c>
      <c r="R497" s="195">
        <v>488470.5</v>
      </c>
      <c r="S497" s="195">
        <v>483994</v>
      </c>
      <c r="T497" s="195">
        <v>477515</v>
      </c>
      <c r="U497" s="195">
        <v>473876.5</v>
      </c>
      <c r="V497" s="195">
        <v>473259</v>
      </c>
      <c r="W497" s="195">
        <v>469801.5</v>
      </c>
      <c r="X497" s="195">
        <v>459532</v>
      </c>
      <c r="Y497" s="195">
        <v>443378</v>
      </c>
      <c r="Z497" s="195">
        <v>421169</v>
      </c>
      <c r="AA497" s="195">
        <v>391938.5</v>
      </c>
      <c r="AB497" s="195">
        <v>359927</v>
      </c>
      <c r="AC497" s="195">
        <v>332181.5</v>
      </c>
      <c r="AD497" s="195">
        <v>309412</v>
      </c>
    </row>
    <row r="498" spans="1:30" x14ac:dyDescent="0.2">
      <c r="A498" s="77" t="s">
        <v>31</v>
      </c>
      <c r="B498" s="79" t="s">
        <v>176</v>
      </c>
      <c r="C498" s="105">
        <v>65</v>
      </c>
      <c r="D498" s="105">
        <v>69</v>
      </c>
      <c r="E498" s="106">
        <v>261180</v>
      </c>
      <c r="F498" s="106">
        <v>268356</v>
      </c>
      <c r="G498" s="106">
        <v>278671</v>
      </c>
      <c r="H498" s="106">
        <v>289698</v>
      </c>
      <c r="I498" s="106">
        <v>297677</v>
      </c>
      <c r="J498" s="106">
        <v>300742</v>
      </c>
      <c r="K498" s="106">
        <v>298797</v>
      </c>
      <c r="L498" s="195">
        <v>288714.5</v>
      </c>
      <c r="M498" s="195">
        <v>288239</v>
      </c>
      <c r="N498" s="195">
        <v>291072</v>
      </c>
      <c r="O498" s="195">
        <v>300958.5</v>
      </c>
      <c r="P498" s="195">
        <v>317220</v>
      </c>
      <c r="Q498" s="195">
        <v>341714</v>
      </c>
      <c r="R498" s="195">
        <v>373303</v>
      </c>
      <c r="S498" s="195">
        <v>405546.5</v>
      </c>
      <c r="T498" s="195">
        <v>433019.5</v>
      </c>
      <c r="U498" s="195">
        <v>452759</v>
      </c>
      <c r="V498" s="195">
        <v>462738</v>
      </c>
      <c r="W498" s="195">
        <v>464075</v>
      </c>
      <c r="X498" s="195">
        <v>460224.5</v>
      </c>
      <c r="Y498" s="195">
        <v>454481.5</v>
      </c>
      <c r="Z498" s="195">
        <v>451452</v>
      </c>
      <c r="AA498" s="195">
        <v>451296</v>
      </c>
      <c r="AB498" s="195">
        <v>448371</v>
      </c>
      <c r="AC498" s="195">
        <v>438857</v>
      </c>
      <c r="AD498" s="195">
        <v>423673.5</v>
      </c>
    </row>
    <row r="499" spans="1:30" x14ac:dyDescent="0.2">
      <c r="A499" s="77" t="s">
        <v>31</v>
      </c>
      <c r="B499" s="79" t="s">
        <v>176</v>
      </c>
      <c r="C499" s="105">
        <v>70</v>
      </c>
      <c r="D499" s="105">
        <v>74</v>
      </c>
      <c r="E499" s="106">
        <v>220832</v>
      </c>
      <c r="F499" s="106">
        <v>224154</v>
      </c>
      <c r="G499" s="106">
        <v>226710</v>
      </c>
      <c r="H499" s="106">
        <v>229261</v>
      </c>
      <c r="I499" s="106">
        <v>233089</v>
      </c>
      <c r="J499" s="106">
        <v>238901</v>
      </c>
      <c r="K499" s="106">
        <v>245966</v>
      </c>
      <c r="L499" s="195">
        <v>245059.5</v>
      </c>
      <c r="M499" s="195">
        <v>249919.5</v>
      </c>
      <c r="N499" s="195">
        <v>255461</v>
      </c>
      <c r="O499" s="195">
        <v>259576.00000000003</v>
      </c>
      <c r="P499" s="195">
        <v>262616</v>
      </c>
      <c r="Q499" s="195">
        <v>264180</v>
      </c>
      <c r="R499" s="195">
        <v>264163</v>
      </c>
      <c r="S499" s="195">
        <v>267223</v>
      </c>
      <c r="T499" s="195">
        <v>276809</v>
      </c>
      <c r="U499" s="195">
        <v>292312</v>
      </c>
      <c r="V499" s="195">
        <v>315443.5</v>
      </c>
      <c r="W499" s="195">
        <v>345121.5</v>
      </c>
      <c r="X499" s="195">
        <v>375379</v>
      </c>
      <c r="Y499" s="195">
        <v>401209</v>
      </c>
      <c r="Z499" s="195">
        <v>419863.5</v>
      </c>
      <c r="AA499" s="195">
        <v>429506</v>
      </c>
      <c r="AB499" s="195">
        <v>431196.5</v>
      </c>
      <c r="AC499" s="195">
        <v>428104</v>
      </c>
      <c r="AD499" s="195">
        <v>423275.5</v>
      </c>
    </row>
    <row r="500" spans="1:30" x14ac:dyDescent="0.2">
      <c r="A500" s="77" t="s">
        <v>31</v>
      </c>
      <c r="B500" s="79" t="s">
        <v>176</v>
      </c>
      <c r="C500" s="105">
        <v>75</v>
      </c>
      <c r="D500" s="105">
        <v>79</v>
      </c>
      <c r="E500" s="106">
        <v>164357</v>
      </c>
      <c r="F500" s="106">
        <v>169568</v>
      </c>
      <c r="G500" s="106">
        <v>175418</v>
      </c>
      <c r="H500" s="106">
        <v>181596</v>
      </c>
      <c r="I500" s="106">
        <v>187505</v>
      </c>
      <c r="J500" s="106">
        <v>192755</v>
      </c>
      <c r="K500" s="106">
        <v>195547</v>
      </c>
      <c r="L500" s="195">
        <v>194392.5</v>
      </c>
      <c r="M500" s="195">
        <v>199203</v>
      </c>
      <c r="N500" s="195">
        <v>202718.5</v>
      </c>
      <c r="O500" s="195">
        <v>205682</v>
      </c>
      <c r="P500" s="195">
        <v>208986</v>
      </c>
      <c r="Q500" s="195">
        <v>212602.5</v>
      </c>
      <c r="R500" s="195">
        <v>217383.5</v>
      </c>
      <c r="S500" s="195">
        <v>222681</v>
      </c>
      <c r="T500" s="195">
        <v>226672.5</v>
      </c>
      <c r="U500" s="195">
        <v>229740.5</v>
      </c>
      <c r="V500" s="195">
        <v>231536.5</v>
      </c>
      <c r="W500" s="195">
        <v>232008</v>
      </c>
      <c r="X500" s="195">
        <v>235248</v>
      </c>
      <c r="Y500" s="195">
        <v>244303.5</v>
      </c>
      <c r="Z500" s="195">
        <v>258660.5</v>
      </c>
      <c r="AA500" s="195">
        <v>279820.5</v>
      </c>
      <c r="AB500" s="195">
        <v>306762.5</v>
      </c>
      <c r="AC500" s="195">
        <v>334162.5</v>
      </c>
      <c r="AD500" s="195">
        <v>357589.5</v>
      </c>
    </row>
    <row r="501" spans="1:30" x14ac:dyDescent="0.2">
      <c r="A501" s="77" t="s">
        <v>31</v>
      </c>
      <c r="B501" s="79" t="s">
        <v>176</v>
      </c>
      <c r="C501" s="105">
        <v>80</v>
      </c>
      <c r="D501" s="105">
        <v>84</v>
      </c>
      <c r="E501" s="106">
        <v>106482</v>
      </c>
      <c r="F501" s="106">
        <v>109815</v>
      </c>
      <c r="G501" s="106">
        <v>113974</v>
      </c>
      <c r="H501" s="106">
        <v>118824</v>
      </c>
      <c r="I501" s="106">
        <v>124113</v>
      </c>
      <c r="J501" s="106">
        <v>129719</v>
      </c>
      <c r="K501" s="106">
        <v>134333</v>
      </c>
      <c r="L501" s="195">
        <v>131442</v>
      </c>
      <c r="M501" s="195">
        <v>136512.5</v>
      </c>
      <c r="N501" s="195">
        <v>140907</v>
      </c>
      <c r="O501" s="195">
        <v>144894</v>
      </c>
      <c r="P501" s="195">
        <v>149422</v>
      </c>
      <c r="Q501" s="195">
        <v>154274</v>
      </c>
      <c r="R501" s="195">
        <v>158583.5</v>
      </c>
      <c r="S501" s="195">
        <v>161793</v>
      </c>
      <c r="T501" s="195">
        <v>164577</v>
      </c>
      <c r="U501" s="195">
        <v>167692</v>
      </c>
      <c r="V501" s="195">
        <v>171130.5</v>
      </c>
      <c r="W501" s="195">
        <v>175573.5</v>
      </c>
      <c r="X501" s="195">
        <v>180335.5</v>
      </c>
      <c r="Y501" s="195">
        <v>183958</v>
      </c>
      <c r="Z501" s="195">
        <v>186858.5</v>
      </c>
      <c r="AA501" s="195">
        <v>188753.5</v>
      </c>
      <c r="AB501" s="195">
        <v>189649</v>
      </c>
      <c r="AC501" s="195">
        <v>192902.5</v>
      </c>
      <c r="AD501" s="195">
        <v>201023</v>
      </c>
    </row>
    <row r="502" spans="1:30" x14ac:dyDescent="0.2">
      <c r="A502" s="77" t="s">
        <v>31</v>
      </c>
      <c r="B502" s="79" t="s">
        <v>176</v>
      </c>
      <c r="C502" s="105">
        <v>85</v>
      </c>
      <c r="D502" s="105">
        <v>89</v>
      </c>
      <c r="E502" s="106">
        <v>64465</v>
      </c>
      <c r="F502" s="106">
        <v>65815</v>
      </c>
      <c r="G502" s="106">
        <v>66698</v>
      </c>
      <c r="H502" s="106">
        <v>67449</v>
      </c>
      <c r="I502" s="106">
        <v>68719</v>
      </c>
      <c r="J502" s="106">
        <v>70939</v>
      </c>
      <c r="K502" s="106">
        <v>74289</v>
      </c>
      <c r="L502" s="195">
        <v>72406.5</v>
      </c>
      <c r="M502" s="195">
        <v>75201.5</v>
      </c>
      <c r="N502" s="195">
        <v>78671</v>
      </c>
      <c r="O502" s="195">
        <v>82844.5</v>
      </c>
      <c r="P502" s="195">
        <v>86415</v>
      </c>
      <c r="Q502" s="195">
        <v>89819</v>
      </c>
      <c r="R502" s="195">
        <v>93645.5</v>
      </c>
      <c r="S502" s="195">
        <v>97008</v>
      </c>
      <c r="T502" s="195">
        <v>100146</v>
      </c>
      <c r="U502" s="195">
        <v>103657</v>
      </c>
      <c r="V502" s="195">
        <v>107417</v>
      </c>
      <c r="W502" s="195">
        <v>110844</v>
      </c>
      <c r="X502" s="195">
        <v>113417.5</v>
      </c>
      <c r="Y502" s="195">
        <v>115710.5</v>
      </c>
      <c r="Z502" s="195">
        <v>118318.5</v>
      </c>
      <c r="AA502" s="195">
        <v>121244.5</v>
      </c>
      <c r="AB502" s="195">
        <v>124951.5</v>
      </c>
      <c r="AC502" s="195">
        <v>128770.00000000001</v>
      </c>
      <c r="AD502" s="195">
        <v>131680</v>
      </c>
    </row>
    <row r="503" spans="1:30" x14ac:dyDescent="0.2">
      <c r="A503" s="77" t="s">
        <v>31</v>
      </c>
      <c r="B503" s="79" t="s">
        <v>176</v>
      </c>
      <c r="C503" s="105">
        <v>90</v>
      </c>
      <c r="D503" s="105">
        <v>94</v>
      </c>
      <c r="E503" s="106">
        <v>29801</v>
      </c>
      <c r="F503" s="106">
        <v>31723</v>
      </c>
      <c r="G503" s="106">
        <v>32908</v>
      </c>
      <c r="H503" s="106">
        <v>33659</v>
      </c>
      <c r="I503" s="106">
        <v>34009</v>
      </c>
      <c r="J503" s="106">
        <v>34117</v>
      </c>
      <c r="K503" s="106">
        <v>35807</v>
      </c>
      <c r="L503" s="195">
        <v>33024.5</v>
      </c>
      <c r="M503" s="195">
        <v>33993.5</v>
      </c>
      <c r="N503" s="195">
        <v>34827</v>
      </c>
      <c r="O503" s="195">
        <v>35566</v>
      </c>
      <c r="P503" s="195">
        <v>36854</v>
      </c>
      <c r="Q503" s="195">
        <v>38524</v>
      </c>
      <c r="R503" s="195">
        <v>40266</v>
      </c>
      <c r="S503" s="195">
        <v>42354.5</v>
      </c>
      <c r="T503" s="195">
        <v>44820.5</v>
      </c>
      <c r="U503" s="195">
        <v>46946</v>
      </c>
      <c r="V503" s="195">
        <v>49003.5</v>
      </c>
      <c r="W503" s="195">
        <v>51334</v>
      </c>
      <c r="X503" s="195">
        <v>53405</v>
      </c>
      <c r="Y503" s="195">
        <v>55396.5</v>
      </c>
      <c r="Z503" s="195">
        <v>57601</v>
      </c>
      <c r="AA503" s="195">
        <v>59971.5</v>
      </c>
      <c r="AB503" s="195">
        <v>62185.5</v>
      </c>
      <c r="AC503" s="195">
        <v>63845</v>
      </c>
      <c r="AD503" s="195">
        <v>65369.5</v>
      </c>
    </row>
    <row r="504" spans="1:30" x14ac:dyDescent="0.2">
      <c r="A504" s="77" t="s">
        <v>31</v>
      </c>
      <c r="B504" s="79" t="s">
        <v>176</v>
      </c>
      <c r="C504" s="105">
        <v>95</v>
      </c>
      <c r="D504" s="105">
        <v>99</v>
      </c>
      <c r="E504" s="106">
        <v>9770</v>
      </c>
      <c r="F504" s="106">
        <v>10293</v>
      </c>
      <c r="G504" s="106">
        <v>11070</v>
      </c>
      <c r="H504" s="106">
        <v>11720</v>
      </c>
      <c r="I504" s="106">
        <v>11944</v>
      </c>
      <c r="J504" s="106">
        <v>11528</v>
      </c>
      <c r="K504" s="106">
        <v>12174</v>
      </c>
      <c r="L504" s="195">
        <v>10055</v>
      </c>
      <c r="M504" s="195">
        <v>10384</v>
      </c>
      <c r="N504" s="195">
        <v>10674.5</v>
      </c>
      <c r="O504" s="195">
        <v>11017.5</v>
      </c>
      <c r="P504" s="195">
        <v>11238</v>
      </c>
      <c r="Q504" s="195">
        <v>11471.5</v>
      </c>
      <c r="R504" s="195">
        <v>11895</v>
      </c>
      <c r="S504" s="195">
        <v>12257</v>
      </c>
      <c r="T504" s="195">
        <v>12598</v>
      </c>
      <c r="U504" s="195">
        <v>13155.5</v>
      </c>
      <c r="V504" s="195">
        <v>13859.5</v>
      </c>
      <c r="W504" s="195">
        <v>14603.5</v>
      </c>
      <c r="X504" s="195">
        <v>15461.5</v>
      </c>
      <c r="Y504" s="195">
        <v>16455.5</v>
      </c>
      <c r="Z504" s="195">
        <v>17314</v>
      </c>
      <c r="AA504" s="195">
        <v>18164.5</v>
      </c>
      <c r="AB504" s="195">
        <v>19142.5</v>
      </c>
      <c r="AC504" s="195">
        <v>20016.5</v>
      </c>
      <c r="AD504" s="195">
        <v>20888</v>
      </c>
    </row>
    <row r="505" spans="1:30" x14ac:dyDescent="0.2">
      <c r="A505" s="77" t="s">
        <v>31</v>
      </c>
      <c r="B505" s="79" t="s">
        <v>176</v>
      </c>
      <c r="C505" s="105">
        <v>100</v>
      </c>
      <c r="D505" s="105">
        <v>104</v>
      </c>
      <c r="E505" s="106">
        <v>1634</v>
      </c>
      <c r="F505" s="106">
        <v>1701</v>
      </c>
      <c r="G505" s="106">
        <v>1764</v>
      </c>
      <c r="H505" s="106">
        <v>1825</v>
      </c>
      <c r="I505" s="106">
        <v>1887</v>
      </c>
      <c r="J505" s="106">
        <v>1952</v>
      </c>
      <c r="K505" s="106">
        <v>2025</v>
      </c>
      <c r="L505" s="195">
        <v>1515.5</v>
      </c>
      <c r="M505" s="195">
        <v>1640.5</v>
      </c>
      <c r="N505" s="195">
        <v>1765</v>
      </c>
      <c r="O505" s="195">
        <v>1902</v>
      </c>
      <c r="P505" s="195">
        <v>2058.5</v>
      </c>
      <c r="Q505" s="195">
        <v>2184.5</v>
      </c>
      <c r="R505" s="195">
        <v>2267.5</v>
      </c>
      <c r="S505" s="195">
        <v>2347.5</v>
      </c>
      <c r="T505" s="195">
        <v>2447.5</v>
      </c>
      <c r="U505" s="195">
        <v>2525.5</v>
      </c>
      <c r="V505" s="195">
        <v>2603.5</v>
      </c>
      <c r="W505" s="195">
        <v>2717.5</v>
      </c>
      <c r="X505" s="195">
        <v>2814.5</v>
      </c>
      <c r="Y505" s="195">
        <v>2913.5</v>
      </c>
      <c r="Z505" s="195">
        <v>3060.5</v>
      </c>
      <c r="AA505" s="195">
        <v>3239.5</v>
      </c>
      <c r="AB505" s="195">
        <v>3434</v>
      </c>
      <c r="AC505" s="195">
        <v>3652</v>
      </c>
      <c r="AD505" s="195">
        <v>3901</v>
      </c>
    </row>
    <row r="506" spans="1:30" x14ac:dyDescent="0.2">
      <c r="A506" s="77" t="s">
        <v>43</v>
      </c>
      <c r="B506" s="79" t="s">
        <v>175</v>
      </c>
      <c r="C506" s="105">
        <v>0</v>
      </c>
      <c r="D506" s="105">
        <v>4</v>
      </c>
      <c r="E506" s="105">
        <v>5235</v>
      </c>
      <c r="F506" s="105">
        <v>5255</v>
      </c>
      <c r="G506" s="105">
        <v>5136</v>
      </c>
      <c r="H506" s="105">
        <v>4930</v>
      </c>
      <c r="I506" s="105">
        <v>4729</v>
      </c>
      <c r="J506" s="105">
        <v>4599</v>
      </c>
      <c r="K506" s="105">
        <v>4423</v>
      </c>
      <c r="L506" s="195">
        <v>5351.5</v>
      </c>
      <c r="M506" s="195">
        <v>5498</v>
      </c>
      <c r="N506" s="195">
        <v>5552</v>
      </c>
      <c r="O506" s="195">
        <v>5573.5</v>
      </c>
      <c r="P506" s="195">
        <v>5609</v>
      </c>
      <c r="Q506" s="195">
        <v>5639</v>
      </c>
      <c r="R506" s="195">
        <v>5662.5</v>
      </c>
      <c r="S506" s="195">
        <v>5677</v>
      </c>
      <c r="T506" s="195">
        <v>5682.5</v>
      </c>
      <c r="U506" s="195">
        <v>5676.5</v>
      </c>
      <c r="V506" s="195">
        <v>5658</v>
      </c>
      <c r="W506" s="195">
        <v>5631.5</v>
      </c>
      <c r="X506" s="195">
        <v>5598.5</v>
      </c>
      <c r="Y506" s="195">
        <v>5561.5</v>
      </c>
      <c r="Z506" s="195">
        <v>5520</v>
      </c>
      <c r="AA506" s="195">
        <v>5471</v>
      </c>
      <c r="AB506" s="195">
        <v>5419.5</v>
      </c>
      <c r="AC506" s="195">
        <v>5364.5</v>
      </c>
      <c r="AD506" s="195">
        <v>5304</v>
      </c>
    </row>
    <row r="507" spans="1:30" x14ac:dyDescent="0.2">
      <c r="A507" s="77" t="s">
        <v>43</v>
      </c>
      <c r="B507" s="79" t="s">
        <v>175</v>
      </c>
      <c r="C507" s="105">
        <v>5</v>
      </c>
      <c r="D507" s="105">
        <v>9</v>
      </c>
      <c r="E507" s="105">
        <v>5302</v>
      </c>
      <c r="F507" s="105">
        <v>5257</v>
      </c>
      <c r="G507" s="105">
        <v>5247</v>
      </c>
      <c r="H507" s="105">
        <v>5271</v>
      </c>
      <c r="I507" s="105">
        <v>5301</v>
      </c>
      <c r="J507" s="105">
        <v>5293</v>
      </c>
      <c r="K507" s="105">
        <v>5242</v>
      </c>
      <c r="L507" s="195">
        <v>5455.5</v>
      </c>
      <c r="M507" s="195">
        <v>5251.5</v>
      </c>
      <c r="N507" s="195">
        <v>5176.5</v>
      </c>
      <c r="O507" s="195">
        <v>5175</v>
      </c>
      <c r="P507" s="195">
        <v>5227.5</v>
      </c>
      <c r="Q507" s="195">
        <v>5373</v>
      </c>
      <c r="R507" s="195">
        <v>5519</v>
      </c>
      <c r="S507" s="195">
        <v>5574</v>
      </c>
      <c r="T507" s="195">
        <v>5595.5</v>
      </c>
      <c r="U507" s="195">
        <v>5631.5</v>
      </c>
      <c r="V507" s="195">
        <v>5662</v>
      </c>
      <c r="W507" s="195">
        <v>5684.5</v>
      </c>
      <c r="X507" s="195">
        <v>5700</v>
      </c>
      <c r="Y507" s="195">
        <v>5705.5</v>
      </c>
      <c r="Z507" s="195">
        <v>5699.5</v>
      </c>
      <c r="AA507" s="195">
        <v>5682</v>
      </c>
      <c r="AB507" s="195">
        <v>5656</v>
      </c>
      <c r="AC507" s="195">
        <v>5624</v>
      </c>
      <c r="AD507" s="195">
        <v>5587.5</v>
      </c>
    </row>
    <row r="508" spans="1:30" x14ac:dyDescent="0.2">
      <c r="A508" s="77" t="s">
        <v>43</v>
      </c>
      <c r="B508" s="79" t="s">
        <v>175</v>
      </c>
      <c r="C508" s="105">
        <v>10</v>
      </c>
      <c r="D508" s="105">
        <v>14</v>
      </c>
      <c r="E508" s="105">
        <v>5629</v>
      </c>
      <c r="F508" s="105">
        <v>5611</v>
      </c>
      <c r="G508" s="105">
        <v>5571</v>
      </c>
      <c r="H508" s="105">
        <v>5496</v>
      </c>
      <c r="I508" s="105">
        <v>5407</v>
      </c>
      <c r="J508" s="105">
        <v>5346</v>
      </c>
      <c r="K508" s="105">
        <v>5343</v>
      </c>
      <c r="L508" s="195">
        <v>5921.5</v>
      </c>
      <c r="M508" s="195">
        <v>5858.5</v>
      </c>
      <c r="N508" s="195">
        <v>5806.5</v>
      </c>
      <c r="O508" s="195">
        <v>5748</v>
      </c>
      <c r="P508" s="195">
        <v>5657.5</v>
      </c>
      <c r="Q508" s="195">
        <v>5470</v>
      </c>
      <c r="R508" s="195">
        <v>5266.5</v>
      </c>
      <c r="S508" s="195">
        <v>5191.5</v>
      </c>
      <c r="T508" s="195">
        <v>5191</v>
      </c>
      <c r="U508" s="195">
        <v>5243.5</v>
      </c>
      <c r="V508" s="195">
        <v>5388</v>
      </c>
      <c r="W508" s="195">
        <v>5535.5</v>
      </c>
      <c r="X508" s="195">
        <v>5590</v>
      </c>
      <c r="Y508" s="195">
        <v>5612</v>
      </c>
      <c r="Z508" s="195">
        <v>5648</v>
      </c>
      <c r="AA508" s="195">
        <v>5677.5</v>
      </c>
      <c r="AB508" s="195">
        <v>5701.5</v>
      </c>
      <c r="AC508" s="195">
        <v>5717.5</v>
      </c>
      <c r="AD508" s="195">
        <v>5723</v>
      </c>
    </row>
    <row r="509" spans="1:30" x14ac:dyDescent="0.2">
      <c r="A509" s="77" t="s">
        <v>43</v>
      </c>
      <c r="B509" s="79" t="s">
        <v>175</v>
      </c>
      <c r="C509" s="105">
        <v>15</v>
      </c>
      <c r="D509" s="105">
        <v>19</v>
      </c>
      <c r="E509" s="105">
        <v>5403</v>
      </c>
      <c r="F509" s="105">
        <v>5407</v>
      </c>
      <c r="G509" s="105">
        <v>5422</v>
      </c>
      <c r="H509" s="105">
        <v>5490</v>
      </c>
      <c r="I509" s="105">
        <v>5589</v>
      </c>
      <c r="J509" s="105">
        <v>5667</v>
      </c>
      <c r="K509" s="105">
        <v>5587</v>
      </c>
      <c r="L509" s="195">
        <v>6835</v>
      </c>
      <c r="M509" s="195">
        <v>6672.5</v>
      </c>
      <c r="N509" s="195">
        <v>6494</v>
      </c>
      <c r="O509" s="195">
        <v>6316</v>
      </c>
      <c r="P509" s="195">
        <v>6141</v>
      </c>
      <c r="Q509" s="195">
        <v>6017</v>
      </c>
      <c r="R509" s="195">
        <v>5954</v>
      </c>
      <c r="S509" s="195">
        <v>5902.5</v>
      </c>
      <c r="T509" s="195">
        <v>5844</v>
      </c>
      <c r="U509" s="195">
        <v>5754</v>
      </c>
      <c r="V509" s="195">
        <v>5568</v>
      </c>
      <c r="W509" s="195">
        <v>5365.5</v>
      </c>
      <c r="X509" s="195">
        <v>5291</v>
      </c>
      <c r="Y509" s="195">
        <v>5290</v>
      </c>
      <c r="Z509" s="195">
        <v>5342.5</v>
      </c>
      <c r="AA509" s="195">
        <v>5487.5</v>
      </c>
      <c r="AB509" s="195">
        <v>5634.5</v>
      </c>
      <c r="AC509" s="195">
        <v>5689.5</v>
      </c>
      <c r="AD509" s="195">
        <v>5711.5</v>
      </c>
    </row>
    <row r="510" spans="1:30" x14ac:dyDescent="0.2">
      <c r="A510" s="77" t="s">
        <v>43</v>
      </c>
      <c r="B510" s="79" t="s">
        <v>175</v>
      </c>
      <c r="C510" s="105">
        <v>20</v>
      </c>
      <c r="D510" s="105">
        <v>24</v>
      </c>
      <c r="E510" s="105">
        <v>4516</v>
      </c>
      <c r="F510" s="105">
        <v>4741</v>
      </c>
      <c r="G510" s="105">
        <v>4895</v>
      </c>
      <c r="H510" s="105">
        <v>4942</v>
      </c>
      <c r="I510" s="105">
        <v>4908</v>
      </c>
      <c r="J510" s="105">
        <v>4862</v>
      </c>
      <c r="K510" s="105">
        <v>5037</v>
      </c>
      <c r="L510" s="195">
        <v>7713</v>
      </c>
      <c r="M510" s="195">
        <v>7572</v>
      </c>
      <c r="N510" s="195">
        <v>7455.5</v>
      </c>
      <c r="O510" s="195">
        <v>7345.5</v>
      </c>
      <c r="P510" s="195">
        <v>7226</v>
      </c>
      <c r="Q510" s="195">
        <v>7087</v>
      </c>
      <c r="R510" s="195">
        <v>6925.5</v>
      </c>
      <c r="S510" s="195">
        <v>6748</v>
      </c>
      <c r="T510" s="195">
        <v>6572</v>
      </c>
      <c r="U510" s="195">
        <v>6398</v>
      </c>
      <c r="V510" s="195">
        <v>6275.5</v>
      </c>
      <c r="W510" s="195">
        <v>6213.5</v>
      </c>
      <c r="X510" s="195">
        <v>6162.5</v>
      </c>
      <c r="Y510" s="195">
        <v>6105</v>
      </c>
      <c r="Z510" s="195">
        <v>6015.5</v>
      </c>
      <c r="AA510" s="195">
        <v>5830</v>
      </c>
      <c r="AB510" s="195">
        <v>5628</v>
      </c>
      <c r="AC510" s="195">
        <v>5554</v>
      </c>
      <c r="AD510" s="195">
        <v>5554</v>
      </c>
    </row>
    <row r="511" spans="1:30" x14ac:dyDescent="0.2">
      <c r="A511" s="77" t="s">
        <v>43</v>
      </c>
      <c r="B511" s="79" t="s">
        <v>175</v>
      </c>
      <c r="C511" s="105">
        <v>25</v>
      </c>
      <c r="D511" s="105">
        <v>29</v>
      </c>
      <c r="E511" s="105">
        <v>3967</v>
      </c>
      <c r="F511" s="105">
        <v>4102</v>
      </c>
      <c r="G511" s="105">
        <v>4289</v>
      </c>
      <c r="H511" s="105">
        <v>4518</v>
      </c>
      <c r="I511" s="105">
        <v>4750</v>
      </c>
      <c r="J511" s="105">
        <v>4919</v>
      </c>
      <c r="K511" s="105">
        <v>5019</v>
      </c>
      <c r="L511" s="195">
        <v>8972.5</v>
      </c>
      <c r="M511" s="195">
        <v>8882.5</v>
      </c>
      <c r="N511" s="195">
        <v>8683</v>
      </c>
      <c r="O511" s="195">
        <v>8431</v>
      </c>
      <c r="P511" s="195">
        <v>8195</v>
      </c>
      <c r="Q511" s="195">
        <v>8010.9999999999991</v>
      </c>
      <c r="R511" s="195">
        <v>7871</v>
      </c>
      <c r="S511" s="195">
        <v>7756</v>
      </c>
      <c r="T511" s="195">
        <v>7648</v>
      </c>
      <c r="U511" s="195">
        <v>7529.5</v>
      </c>
      <c r="V511" s="195">
        <v>7392</v>
      </c>
      <c r="W511" s="195">
        <v>7232.5</v>
      </c>
      <c r="X511" s="195">
        <v>7056.5</v>
      </c>
      <c r="Y511" s="195">
        <v>6881</v>
      </c>
      <c r="Z511" s="195">
        <v>6707</v>
      </c>
      <c r="AA511" s="195">
        <v>6585</v>
      </c>
      <c r="AB511" s="195">
        <v>6525</v>
      </c>
      <c r="AC511" s="195">
        <v>6475.5</v>
      </c>
      <c r="AD511" s="195">
        <v>6418.5</v>
      </c>
    </row>
    <row r="512" spans="1:30" x14ac:dyDescent="0.2">
      <c r="A512" s="77" t="s">
        <v>43</v>
      </c>
      <c r="B512" s="79" t="s">
        <v>175</v>
      </c>
      <c r="C512" s="105">
        <v>30</v>
      </c>
      <c r="D512" s="105">
        <v>34</v>
      </c>
      <c r="E512" s="105">
        <v>3911</v>
      </c>
      <c r="F512" s="105">
        <v>3971</v>
      </c>
      <c r="G512" s="105">
        <v>4019</v>
      </c>
      <c r="H512" s="105">
        <v>4067.9999999999995</v>
      </c>
      <c r="I512" s="105">
        <v>4143</v>
      </c>
      <c r="J512" s="105">
        <v>4269</v>
      </c>
      <c r="K512" s="105">
        <v>4430</v>
      </c>
      <c r="L512" s="195">
        <v>7439.5</v>
      </c>
      <c r="M512" s="195">
        <v>7962</v>
      </c>
      <c r="N512" s="195">
        <v>8464</v>
      </c>
      <c r="O512" s="195">
        <v>8881.5</v>
      </c>
      <c r="P512" s="195">
        <v>9139</v>
      </c>
      <c r="Q512" s="195">
        <v>9206</v>
      </c>
      <c r="R512" s="195">
        <v>9116.5</v>
      </c>
      <c r="S512" s="195">
        <v>8918</v>
      </c>
      <c r="T512" s="195">
        <v>8667.5</v>
      </c>
      <c r="U512" s="195">
        <v>8433.5</v>
      </c>
      <c r="V512" s="195">
        <v>8252.5</v>
      </c>
      <c r="W512" s="195">
        <v>8114.5</v>
      </c>
      <c r="X512" s="195">
        <v>7999.5</v>
      </c>
      <c r="Y512" s="195">
        <v>7892.5</v>
      </c>
      <c r="Z512" s="195">
        <v>7775.5</v>
      </c>
      <c r="AA512" s="195">
        <v>7638</v>
      </c>
      <c r="AB512" s="195">
        <v>7479</v>
      </c>
      <c r="AC512" s="195">
        <v>7304</v>
      </c>
      <c r="AD512" s="195">
        <v>7130.5</v>
      </c>
    </row>
    <row r="513" spans="1:30" x14ac:dyDescent="0.2">
      <c r="A513" s="77" t="s">
        <v>43</v>
      </c>
      <c r="B513" s="79" t="s">
        <v>175</v>
      </c>
      <c r="C513" s="105">
        <v>35</v>
      </c>
      <c r="D513" s="105">
        <v>39</v>
      </c>
      <c r="E513" s="105">
        <v>3848</v>
      </c>
      <c r="F513" s="105">
        <v>3804</v>
      </c>
      <c r="G513" s="105">
        <v>3841</v>
      </c>
      <c r="H513" s="105">
        <v>3933</v>
      </c>
      <c r="I513" s="105">
        <v>4030.9999999999995</v>
      </c>
      <c r="J513" s="105">
        <v>4112</v>
      </c>
      <c r="K513" s="105">
        <v>4176</v>
      </c>
      <c r="L513" s="195">
        <v>6017</v>
      </c>
      <c r="M513" s="195">
        <v>6204.5</v>
      </c>
      <c r="N513" s="195">
        <v>6427.5</v>
      </c>
      <c r="O513" s="195">
        <v>6722</v>
      </c>
      <c r="P513" s="195">
        <v>7113</v>
      </c>
      <c r="Q513" s="195">
        <v>7591.5</v>
      </c>
      <c r="R513" s="195">
        <v>8111.0000000000009</v>
      </c>
      <c r="S513" s="195">
        <v>8611.5</v>
      </c>
      <c r="T513" s="195">
        <v>9027.5</v>
      </c>
      <c r="U513" s="195">
        <v>9283.5</v>
      </c>
      <c r="V513" s="195">
        <v>9351</v>
      </c>
      <c r="W513" s="195">
        <v>9264</v>
      </c>
      <c r="X513" s="195">
        <v>9068</v>
      </c>
      <c r="Y513" s="195">
        <v>8819.5</v>
      </c>
      <c r="Z513" s="195">
        <v>8587</v>
      </c>
      <c r="AA513" s="195">
        <v>8407</v>
      </c>
      <c r="AB513" s="195">
        <v>8270.5</v>
      </c>
      <c r="AC513" s="195">
        <v>8157.5000000000009</v>
      </c>
      <c r="AD513" s="195">
        <v>8051.5000000000009</v>
      </c>
    </row>
    <row r="514" spans="1:30" x14ac:dyDescent="0.2">
      <c r="A514" s="77" t="s">
        <v>43</v>
      </c>
      <c r="B514" s="79" t="s">
        <v>175</v>
      </c>
      <c r="C514" s="105">
        <v>40</v>
      </c>
      <c r="D514" s="105">
        <v>44</v>
      </c>
      <c r="E514" s="105">
        <v>4842</v>
      </c>
      <c r="F514" s="105">
        <v>4683</v>
      </c>
      <c r="G514" s="105">
        <v>4475</v>
      </c>
      <c r="H514" s="105">
        <v>4254</v>
      </c>
      <c r="I514" s="105">
        <v>4075</v>
      </c>
      <c r="J514" s="105">
        <v>3969</v>
      </c>
      <c r="K514" s="105">
        <v>3933</v>
      </c>
      <c r="L514" s="195">
        <v>5134</v>
      </c>
      <c r="M514" s="195">
        <v>5302</v>
      </c>
      <c r="N514" s="195">
        <v>5508</v>
      </c>
      <c r="O514" s="195">
        <v>5720.5</v>
      </c>
      <c r="P514" s="195">
        <v>5916</v>
      </c>
      <c r="Q514" s="195">
        <v>6097.5</v>
      </c>
      <c r="R514" s="195">
        <v>6284</v>
      </c>
      <c r="S514" s="195">
        <v>6507</v>
      </c>
      <c r="T514" s="195">
        <v>6800.5</v>
      </c>
      <c r="U514" s="195">
        <v>7188.5</v>
      </c>
      <c r="V514" s="195">
        <v>7664</v>
      </c>
      <c r="W514" s="195">
        <v>8180.9999999999991</v>
      </c>
      <c r="X514" s="195">
        <v>8679</v>
      </c>
      <c r="Y514" s="195">
        <v>9092</v>
      </c>
      <c r="Z514" s="195">
        <v>9347.5</v>
      </c>
      <c r="AA514" s="195">
        <v>9416</v>
      </c>
      <c r="AB514" s="195">
        <v>9329.5</v>
      </c>
      <c r="AC514" s="195">
        <v>9135.5</v>
      </c>
      <c r="AD514" s="195">
        <v>8891</v>
      </c>
    </row>
    <row r="515" spans="1:30" x14ac:dyDescent="0.2">
      <c r="A515" s="77" t="s">
        <v>43</v>
      </c>
      <c r="B515" s="79" t="s">
        <v>175</v>
      </c>
      <c r="C515" s="105">
        <v>45</v>
      </c>
      <c r="D515" s="105">
        <v>49</v>
      </c>
      <c r="E515" s="105">
        <v>5175</v>
      </c>
      <c r="F515" s="105">
        <v>5093</v>
      </c>
      <c r="G515" s="105">
        <v>5057</v>
      </c>
      <c r="H515" s="105">
        <v>5038</v>
      </c>
      <c r="I515" s="105">
        <v>4989</v>
      </c>
      <c r="J515" s="105">
        <v>4883</v>
      </c>
      <c r="K515" s="105">
        <v>4733</v>
      </c>
      <c r="L515" s="195">
        <v>5259</v>
      </c>
      <c r="M515" s="195">
        <v>5150</v>
      </c>
      <c r="N515" s="195">
        <v>5058.5</v>
      </c>
      <c r="O515" s="195">
        <v>5013.5</v>
      </c>
      <c r="P515" s="195">
        <v>5043</v>
      </c>
      <c r="Q515" s="195">
        <v>5149.5</v>
      </c>
      <c r="R515" s="195">
        <v>5315.5</v>
      </c>
      <c r="S515" s="195">
        <v>5519.5</v>
      </c>
      <c r="T515" s="195">
        <v>5730.5</v>
      </c>
      <c r="U515" s="195">
        <v>5924.5</v>
      </c>
      <c r="V515" s="195">
        <v>6104.5</v>
      </c>
      <c r="W515" s="195">
        <v>6289.5</v>
      </c>
      <c r="X515" s="195">
        <v>6511.5</v>
      </c>
      <c r="Y515" s="195">
        <v>6803.5</v>
      </c>
      <c r="Z515" s="195">
        <v>7189</v>
      </c>
      <c r="AA515" s="195">
        <v>7660.5</v>
      </c>
      <c r="AB515" s="195">
        <v>8172.4999999999991</v>
      </c>
      <c r="AC515" s="195">
        <v>8666</v>
      </c>
      <c r="AD515" s="195">
        <v>9076.5</v>
      </c>
    </row>
    <row r="516" spans="1:30" x14ac:dyDescent="0.2">
      <c r="A516" s="77" t="s">
        <v>43</v>
      </c>
      <c r="B516" s="79" t="s">
        <v>175</v>
      </c>
      <c r="C516" s="105">
        <v>50</v>
      </c>
      <c r="D516" s="105">
        <v>54</v>
      </c>
      <c r="E516" s="105">
        <v>5704</v>
      </c>
      <c r="F516" s="105">
        <v>5654</v>
      </c>
      <c r="G516" s="105">
        <v>5539</v>
      </c>
      <c r="H516" s="105">
        <v>5387</v>
      </c>
      <c r="I516" s="105">
        <v>5242</v>
      </c>
      <c r="J516" s="105">
        <v>5137</v>
      </c>
      <c r="K516" s="105">
        <v>5063</v>
      </c>
      <c r="L516" s="195">
        <v>5475.5</v>
      </c>
      <c r="M516" s="195">
        <v>5433.5</v>
      </c>
      <c r="N516" s="195">
        <v>5400</v>
      </c>
      <c r="O516" s="195">
        <v>5357</v>
      </c>
      <c r="P516" s="195">
        <v>5287.5</v>
      </c>
      <c r="Q516" s="195">
        <v>5190</v>
      </c>
      <c r="R516" s="195">
        <v>5085</v>
      </c>
      <c r="S516" s="195">
        <v>4997.5</v>
      </c>
      <c r="T516" s="195">
        <v>4955.5</v>
      </c>
      <c r="U516" s="195">
        <v>4986</v>
      </c>
      <c r="V516" s="195">
        <v>5092.5</v>
      </c>
      <c r="W516" s="195">
        <v>5258</v>
      </c>
      <c r="X516" s="195">
        <v>5459.5</v>
      </c>
      <c r="Y516" s="195">
        <v>5667</v>
      </c>
      <c r="Z516" s="195">
        <v>5860</v>
      </c>
      <c r="AA516" s="195">
        <v>6039</v>
      </c>
      <c r="AB516" s="195">
        <v>6222</v>
      </c>
      <c r="AC516" s="195">
        <v>6442</v>
      </c>
      <c r="AD516" s="195">
        <v>6731.5</v>
      </c>
    </row>
    <row r="517" spans="1:30" x14ac:dyDescent="0.2">
      <c r="A517" s="77" t="s">
        <v>43</v>
      </c>
      <c r="B517" s="79" t="s">
        <v>175</v>
      </c>
      <c r="C517" s="105">
        <v>55</v>
      </c>
      <c r="D517" s="105">
        <v>59</v>
      </c>
      <c r="E517" s="105">
        <v>5061</v>
      </c>
      <c r="F517" s="105">
        <v>5182</v>
      </c>
      <c r="G517" s="105">
        <v>5320</v>
      </c>
      <c r="H517" s="105">
        <v>5453</v>
      </c>
      <c r="I517" s="105">
        <v>5543</v>
      </c>
      <c r="J517" s="105">
        <v>5564</v>
      </c>
      <c r="K517" s="105">
        <v>5524</v>
      </c>
      <c r="L517" s="195">
        <v>5796</v>
      </c>
      <c r="M517" s="195">
        <v>5685.5</v>
      </c>
      <c r="N517" s="195">
        <v>5561</v>
      </c>
      <c r="O517" s="195">
        <v>5442</v>
      </c>
      <c r="P517" s="195">
        <v>5350.5</v>
      </c>
      <c r="Q517" s="195">
        <v>5292</v>
      </c>
      <c r="R517" s="195">
        <v>5254.5</v>
      </c>
      <c r="S517" s="195">
        <v>5225.5</v>
      </c>
      <c r="T517" s="195">
        <v>5187</v>
      </c>
      <c r="U517" s="195">
        <v>5122.5</v>
      </c>
      <c r="V517" s="195">
        <v>5032.5</v>
      </c>
      <c r="W517" s="195">
        <v>4935.5</v>
      </c>
      <c r="X517" s="195">
        <v>4855</v>
      </c>
      <c r="Y517" s="195">
        <v>4818</v>
      </c>
      <c r="Z517" s="195">
        <v>4851</v>
      </c>
      <c r="AA517" s="195">
        <v>4958</v>
      </c>
      <c r="AB517" s="195">
        <v>5121.5</v>
      </c>
      <c r="AC517" s="195">
        <v>5319.5</v>
      </c>
      <c r="AD517" s="195">
        <v>5524</v>
      </c>
    </row>
    <row r="518" spans="1:30" x14ac:dyDescent="0.2">
      <c r="A518" s="77" t="s">
        <v>43</v>
      </c>
      <c r="B518" s="79" t="s">
        <v>175</v>
      </c>
      <c r="C518" s="105">
        <v>60</v>
      </c>
      <c r="D518" s="105">
        <v>64</v>
      </c>
      <c r="E518" s="105">
        <v>4371</v>
      </c>
      <c r="F518" s="105">
        <v>4435</v>
      </c>
      <c r="G518" s="105">
        <v>4515</v>
      </c>
      <c r="H518" s="105">
        <v>4613</v>
      </c>
      <c r="I518" s="105">
        <v>4722</v>
      </c>
      <c r="J518" s="105">
        <v>4839</v>
      </c>
      <c r="K518" s="105">
        <v>4962</v>
      </c>
      <c r="L518" s="195">
        <v>5288</v>
      </c>
      <c r="M518" s="195">
        <v>5395.5</v>
      </c>
      <c r="N518" s="195">
        <v>5476</v>
      </c>
      <c r="O518" s="195">
        <v>5516.5</v>
      </c>
      <c r="P518" s="195">
        <v>5502</v>
      </c>
      <c r="Q518" s="195">
        <v>5436.5</v>
      </c>
      <c r="R518" s="195">
        <v>5339.5</v>
      </c>
      <c r="S518" s="195">
        <v>5228.5</v>
      </c>
      <c r="T518" s="195">
        <v>5123</v>
      </c>
      <c r="U518" s="195">
        <v>5042.5</v>
      </c>
      <c r="V518" s="195">
        <v>4994</v>
      </c>
      <c r="W518" s="195">
        <v>4966</v>
      </c>
      <c r="X518" s="195">
        <v>4943.5</v>
      </c>
      <c r="Y518" s="195">
        <v>4912.5</v>
      </c>
      <c r="Z518" s="195">
        <v>4857.5</v>
      </c>
      <c r="AA518" s="195">
        <v>4777</v>
      </c>
      <c r="AB518" s="195">
        <v>4689.5</v>
      </c>
      <c r="AC518" s="195">
        <v>4618</v>
      </c>
      <c r="AD518" s="195">
        <v>4588.5</v>
      </c>
    </row>
    <row r="519" spans="1:30" x14ac:dyDescent="0.2">
      <c r="A519" s="77" t="s">
        <v>43</v>
      </c>
      <c r="B519" s="79" t="s">
        <v>175</v>
      </c>
      <c r="C519" s="105">
        <v>65</v>
      </c>
      <c r="D519" s="105">
        <v>69</v>
      </c>
      <c r="E519" s="105">
        <v>3806</v>
      </c>
      <c r="F519" s="105">
        <v>3890</v>
      </c>
      <c r="G519" s="105">
        <v>3935</v>
      </c>
      <c r="H519" s="105">
        <v>3962</v>
      </c>
      <c r="I519" s="105">
        <v>3998</v>
      </c>
      <c r="J519" s="105">
        <v>4059</v>
      </c>
      <c r="K519" s="105">
        <v>4125</v>
      </c>
      <c r="L519" s="195">
        <v>4177</v>
      </c>
      <c r="M519" s="195">
        <v>4271.5</v>
      </c>
      <c r="N519" s="195">
        <v>4383.5</v>
      </c>
      <c r="O519" s="195">
        <v>4504.5</v>
      </c>
      <c r="P519" s="195">
        <v>4632</v>
      </c>
      <c r="Q519" s="195">
        <v>4754</v>
      </c>
      <c r="R519" s="195">
        <v>4859.5</v>
      </c>
      <c r="S519" s="195">
        <v>4940</v>
      </c>
      <c r="T519" s="195">
        <v>4984</v>
      </c>
      <c r="U519" s="195">
        <v>4979.5</v>
      </c>
      <c r="V519" s="195">
        <v>4928</v>
      </c>
      <c r="W519" s="195">
        <v>4848.5</v>
      </c>
      <c r="X519" s="195">
        <v>4757</v>
      </c>
      <c r="Y519" s="195">
        <v>4669.5</v>
      </c>
      <c r="Z519" s="195">
        <v>4605.5</v>
      </c>
      <c r="AA519" s="195">
        <v>4569.5</v>
      </c>
      <c r="AB519" s="195">
        <v>4551.5</v>
      </c>
      <c r="AC519" s="195">
        <v>4539.5</v>
      </c>
      <c r="AD519" s="195">
        <v>4518</v>
      </c>
    </row>
    <row r="520" spans="1:30" x14ac:dyDescent="0.2">
      <c r="A520" s="77" t="s">
        <v>43</v>
      </c>
      <c r="B520" s="79" t="s">
        <v>175</v>
      </c>
      <c r="C520" s="105">
        <v>70</v>
      </c>
      <c r="D520" s="105">
        <v>74</v>
      </c>
      <c r="E520" s="105">
        <v>2565</v>
      </c>
      <c r="F520" s="105">
        <v>2698</v>
      </c>
      <c r="G520" s="105">
        <v>2874</v>
      </c>
      <c r="H520" s="105">
        <v>3069</v>
      </c>
      <c r="I520" s="105">
        <v>3241</v>
      </c>
      <c r="J520" s="105">
        <v>3371</v>
      </c>
      <c r="K520" s="105">
        <v>3450</v>
      </c>
      <c r="L520" s="195">
        <v>3297</v>
      </c>
      <c r="M520" s="195">
        <v>3329.5</v>
      </c>
      <c r="N520" s="195">
        <v>3352.5</v>
      </c>
      <c r="O520" s="195">
        <v>3384.5</v>
      </c>
      <c r="P520" s="195">
        <v>3430.5</v>
      </c>
      <c r="Q520" s="195">
        <v>3499.5</v>
      </c>
      <c r="R520" s="195">
        <v>3589.5</v>
      </c>
      <c r="S520" s="195">
        <v>3693.5</v>
      </c>
      <c r="T520" s="195">
        <v>3806.5</v>
      </c>
      <c r="U520" s="195">
        <v>3925.5</v>
      </c>
      <c r="V520" s="195">
        <v>4039.5000000000005</v>
      </c>
      <c r="W520" s="195">
        <v>4139.5</v>
      </c>
      <c r="X520" s="195">
        <v>4219</v>
      </c>
      <c r="Y520" s="195">
        <v>4267.5</v>
      </c>
      <c r="Z520" s="195">
        <v>4273.5</v>
      </c>
      <c r="AA520" s="195">
        <v>4240</v>
      </c>
      <c r="AB520" s="195">
        <v>4182.5</v>
      </c>
      <c r="AC520" s="195">
        <v>4115</v>
      </c>
      <c r="AD520" s="195">
        <v>4051.5</v>
      </c>
    </row>
    <row r="521" spans="1:30" x14ac:dyDescent="0.2">
      <c r="A521" s="77" t="s">
        <v>43</v>
      </c>
      <c r="B521" s="79" t="s">
        <v>175</v>
      </c>
      <c r="C521" s="105">
        <v>75</v>
      </c>
      <c r="D521" s="105">
        <v>79</v>
      </c>
      <c r="E521" s="105">
        <v>1895</v>
      </c>
      <c r="F521" s="105">
        <v>1925</v>
      </c>
      <c r="G521" s="105">
        <v>1941</v>
      </c>
      <c r="H521" s="105">
        <v>1964</v>
      </c>
      <c r="I521" s="105">
        <v>2017</v>
      </c>
      <c r="J521" s="105">
        <v>2114</v>
      </c>
      <c r="K521" s="105">
        <v>2236</v>
      </c>
      <c r="L521" s="195">
        <v>2057.5</v>
      </c>
      <c r="M521" s="195">
        <v>2157.5</v>
      </c>
      <c r="N521" s="195">
        <v>2255.5</v>
      </c>
      <c r="O521" s="195">
        <v>2339</v>
      </c>
      <c r="P521" s="195">
        <v>2408</v>
      </c>
      <c r="Q521" s="195">
        <v>2461</v>
      </c>
      <c r="R521" s="195">
        <v>2495.5</v>
      </c>
      <c r="S521" s="195">
        <v>2523.5</v>
      </c>
      <c r="T521" s="195">
        <v>2560</v>
      </c>
      <c r="U521" s="195">
        <v>2607</v>
      </c>
      <c r="V521" s="195">
        <v>2671.5</v>
      </c>
      <c r="W521" s="195">
        <v>2753</v>
      </c>
      <c r="X521" s="195">
        <v>2845</v>
      </c>
      <c r="Y521" s="195">
        <v>2944</v>
      </c>
      <c r="Z521" s="195">
        <v>3048.5</v>
      </c>
      <c r="AA521" s="195">
        <v>3151</v>
      </c>
      <c r="AB521" s="195">
        <v>3242</v>
      </c>
      <c r="AC521" s="195">
        <v>3316.5</v>
      </c>
      <c r="AD521" s="195">
        <v>3367</v>
      </c>
    </row>
    <row r="522" spans="1:30" x14ac:dyDescent="0.2">
      <c r="A522" s="77" t="s">
        <v>43</v>
      </c>
      <c r="B522" s="79" t="s">
        <v>175</v>
      </c>
      <c r="C522" s="105">
        <v>80</v>
      </c>
      <c r="D522" s="105">
        <v>84</v>
      </c>
      <c r="E522" s="105">
        <v>1151</v>
      </c>
      <c r="F522" s="105">
        <v>1203</v>
      </c>
      <c r="G522" s="105">
        <v>1259</v>
      </c>
      <c r="H522" s="105">
        <v>1314</v>
      </c>
      <c r="I522" s="105">
        <v>1358</v>
      </c>
      <c r="J522" s="105">
        <v>1396</v>
      </c>
      <c r="K522" s="105">
        <v>1425</v>
      </c>
      <c r="L522" s="195">
        <v>1016.9999999999999</v>
      </c>
      <c r="M522" s="195">
        <v>1059</v>
      </c>
      <c r="N522" s="195">
        <v>1104.5</v>
      </c>
      <c r="O522" s="195">
        <v>1153.5</v>
      </c>
      <c r="P522" s="195">
        <v>1208.5</v>
      </c>
      <c r="Q522" s="195">
        <v>1270</v>
      </c>
      <c r="R522" s="195">
        <v>1340</v>
      </c>
      <c r="S522" s="195">
        <v>1410.5</v>
      </c>
      <c r="T522" s="195">
        <v>1471.5</v>
      </c>
      <c r="U522" s="195">
        <v>1522.5</v>
      </c>
      <c r="V522" s="195">
        <v>1564.5</v>
      </c>
      <c r="W522" s="195">
        <v>1596</v>
      </c>
      <c r="X522" s="195">
        <v>1624.5</v>
      </c>
      <c r="Y522" s="195">
        <v>1659</v>
      </c>
      <c r="Z522" s="195">
        <v>1700.5</v>
      </c>
      <c r="AA522" s="195">
        <v>1754</v>
      </c>
      <c r="AB522" s="195">
        <v>1821</v>
      </c>
      <c r="AC522" s="195">
        <v>1895</v>
      </c>
      <c r="AD522" s="195">
        <v>1972</v>
      </c>
    </row>
    <row r="523" spans="1:30" x14ac:dyDescent="0.2">
      <c r="A523" s="77" t="s">
        <v>43</v>
      </c>
      <c r="B523" s="79" t="s">
        <v>175</v>
      </c>
      <c r="C523" s="105">
        <v>85</v>
      </c>
      <c r="D523" s="105">
        <v>89</v>
      </c>
      <c r="E523" s="105">
        <v>564</v>
      </c>
      <c r="F523" s="105">
        <v>596</v>
      </c>
      <c r="G523" s="105">
        <v>627</v>
      </c>
      <c r="H523" s="105">
        <v>655</v>
      </c>
      <c r="I523" s="105">
        <v>682</v>
      </c>
      <c r="J523" s="105">
        <v>711</v>
      </c>
      <c r="K523" s="105">
        <v>756</v>
      </c>
      <c r="L523" s="195">
        <v>360.5</v>
      </c>
      <c r="M523" s="195">
        <v>377</v>
      </c>
      <c r="N523" s="195">
        <v>394.5</v>
      </c>
      <c r="O523" s="195">
        <v>416</v>
      </c>
      <c r="P523" s="195">
        <v>439</v>
      </c>
      <c r="Q523" s="195">
        <v>460.5</v>
      </c>
      <c r="R523" s="195">
        <v>483.5</v>
      </c>
      <c r="S523" s="195">
        <v>510</v>
      </c>
      <c r="T523" s="195">
        <v>538</v>
      </c>
      <c r="U523" s="195">
        <v>568.5</v>
      </c>
      <c r="V523" s="195">
        <v>603</v>
      </c>
      <c r="W523" s="195">
        <v>642</v>
      </c>
      <c r="X523" s="195">
        <v>681</v>
      </c>
      <c r="Y523" s="195">
        <v>716</v>
      </c>
      <c r="Z523" s="195">
        <v>746</v>
      </c>
      <c r="AA523" s="195">
        <v>771.5</v>
      </c>
      <c r="AB523" s="195">
        <v>794.5</v>
      </c>
      <c r="AC523" s="195">
        <v>817</v>
      </c>
      <c r="AD523" s="195">
        <v>841.5</v>
      </c>
    </row>
    <row r="524" spans="1:30" x14ac:dyDescent="0.2">
      <c r="A524" s="77" t="s">
        <v>43</v>
      </c>
      <c r="B524" s="79" t="s">
        <v>175</v>
      </c>
      <c r="C524" s="105">
        <v>90</v>
      </c>
      <c r="D524" s="105">
        <v>94</v>
      </c>
      <c r="E524" s="105">
        <v>229</v>
      </c>
      <c r="F524" s="105">
        <v>248</v>
      </c>
      <c r="G524" s="105">
        <v>258</v>
      </c>
      <c r="H524" s="105">
        <v>264</v>
      </c>
      <c r="I524" s="105">
        <v>266</v>
      </c>
      <c r="J524" s="105">
        <v>270</v>
      </c>
      <c r="K524" s="105">
        <v>296</v>
      </c>
      <c r="L524" s="195">
        <v>73.5</v>
      </c>
      <c r="M524" s="195">
        <v>77.5</v>
      </c>
      <c r="N524" s="195">
        <v>82.5</v>
      </c>
      <c r="O524" s="195">
        <v>87.5</v>
      </c>
      <c r="P524" s="195">
        <v>93</v>
      </c>
      <c r="Q524" s="195">
        <v>99</v>
      </c>
      <c r="R524" s="195">
        <v>104.5</v>
      </c>
      <c r="S524" s="195">
        <v>110.5</v>
      </c>
      <c r="T524" s="195">
        <v>118</v>
      </c>
      <c r="U524" s="195">
        <v>126</v>
      </c>
      <c r="V524" s="195">
        <v>133.5</v>
      </c>
      <c r="W524" s="195">
        <v>141.5</v>
      </c>
      <c r="X524" s="195">
        <v>151</v>
      </c>
      <c r="Y524" s="195">
        <v>162</v>
      </c>
      <c r="Z524" s="195">
        <v>174</v>
      </c>
      <c r="AA524" s="195">
        <v>186.5</v>
      </c>
      <c r="AB524" s="195">
        <v>200.5</v>
      </c>
      <c r="AC524" s="195">
        <v>215.5</v>
      </c>
      <c r="AD524" s="195">
        <v>229</v>
      </c>
    </row>
    <row r="525" spans="1:30" x14ac:dyDescent="0.2">
      <c r="A525" s="77" t="s">
        <v>43</v>
      </c>
      <c r="B525" s="79" t="s">
        <v>175</v>
      </c>
      <c r="C525" s="105">
        <v>95</v>
      </c>
      <c r="D525" s="105">
        <v>99</v>
      </c>
      <c r="E525" s="105">
        <v>48</v>
      </c>
      <c r="F525" s="105">
        <v>58</v>
      </c>
      <c r="G525" s="105">
        <v>70</v>
      </c>
      <c r="H525" s="105">
        <v>80</v>
      </c>
      <c r="I525" s="105">
        <v>83</v>
      </c>
      <c r="J525" s="105">
        <v>78</v>
      </c>
      <c r="K525" s="105">
        <v>84</v>
      </c>
      <c r="L525" s="195">
        <v>7</v>
      </c>
      <c r="M525" s="195">
        <v>7.5</v>
      </c>
      <c r="N525" s="195">
        <v>8</v>
      </c>
      <c r="O525" s="195">
        <v>8</v>
      </c>
      <c r="P525" s="195">
        <v>8.5</v>
      </c>
      <c r="Q525" s="195">
        <v>10</v>
      </c>
      <c r="R525" s="195">
        <v>11</v>
      </c>
      <c r="S525" s="195">
        <v>11.5</v>
      </c>
      <c r="T525" s="195">
        <v>12.5</v>
      </c>
      <c r="U525" s="195">
        <v>13.5</v>
      </c>
      <c r="V525" s="195">
        <v>14.5</v>
      </c>
      <c r="W525" s="195">
        <v>15</v>
      </c>
      <c r="X525" s="195">
        <v>16.5</v>
      </c>
      <c r="Y525" s="195">
        <v>18.5</v>
      </c>
      <c r="Z525" s="195">
        <v>19.5</v>
      </c>
      <c r="AA525" s="195">
        <v>20.5</v>
      </c>
      <c r="AB525" s="195">
        <v>22</v>
      </c>
      <c r="AC525" s="195">
        <v>24</v>
      </c>
      <c r="AD525" s="195">
        <v>25.5</v>
      </c>
    </row>
    <row r="526" spans="1:30" x14ac:dyDescent="0.2">
      <c r="A526" s="77" t="s">
        <v>43</v>
      </c>
      <c r="B526" s="79" t="s">
        <v>175</v>
      </c>
      <c r="C526" s="105">
        <v>100</v>
      </c>
      <c r="D526" s="105">
        <v>104</v>
      </c>
      <c r="E526" s="105">
        <v>9</v>
      </c>
      <c r="F526" s="105">
        <v>9</v>
      </c>
      <c r="G526" s="105">
        <v>9</v>
      </c>
      <c r="H526" s="105">
        <v>10</v>
      </c>
      <c r="I526" s="105">
        <v>10</v>
      </c>
      <c r="J526" s="105">
        <v>11</v>
      </c>
      <c r="K526" s="105">
        <v>12</v>
      </c>
      <c r="L526" s="195">
        <v>0</v>
      </c>
      <c r="M526" s="195">
        <v>0</v>
      </c>
      <c r="N526" s="195">
        <v>0</v>
      </c>
      <c r="O526" s="195">
        <v>0</v>
      </c>
      <c r="P526" s="195">
        <v>0</v>
      </c>
      <c r="Q526" s="195">
        <v>0</v>
      </c>
      <c r="R526" s="195">
        <v>0</v>
      </c>
      <c r="S526" s="195">
        <v>0</v>
      </c>
      <c r="T526" s="195">
        <v>0</v>
      </c>
      <c r="U526" s="195">
        <v>0</v>
      </c>
      <c r="V526" s="195">
        <v>0</v>
      </c>
      <c r="W526" s="195">
        <v>0</v>
      </c>
      <c r="X526" s="195">
        <v>0</v>
      </c>
      <c r="Y526" s="195">
        <v>0</v>
      </c>
      <c r="Z526" s="195">
        <v>0</v>
      </c>
      <c r="AA526" s="195">
        <v>0.5</v>
      </c>
      <c r="AB526" s="195">
        <v>1</v>
      </c>
      <c r="AC526" s="195">
        <v>1</v>
      </c>
      <c r="AD526" s="195">
        <v>1</v>
      </c>
    </row>
    <row r="527" spans="1:30" x14ac:dyDescent="0.2">
      <c r="A527" s="77" t="s">
        <v>43</v>
      </c>
      <c r="B527" s="79" t="s">
        <v>176</v>
      </c>
      <c r="C527" s="105">
        <v>0</v>
      </c>
      <c r="D527" s="105">
        <v>4</v>
      </c>
      <c r="E527" s="105">
        <v>4981</v>
      </c>
      <c r="F527" s="105">
        <v>4987</v>
      </c>
      <c r="G527" s="105">
        <v>4880</v>
      </c>
      <c r="H527" s="105">
        <v>4695</v>
      </c>
      <c r="I527" s="105">
        <v>4515</v>
      </c>
      <c r="J527" s="105">
        <v>4397</v>
      </c>
      <c r="K527" s="105">
        <v>4246</v>
      </c>
      <c r="L527" s="195">
        <v>5127.5</v>
      </c>
      <c r="M527" s="195">
        <v>5262</v>
      </c>
      <c r="N527" s="195">
        <v>5312.5</v>
      </c>
      <c r="O527" s="195">
        <v>5334</v>
      </c>
      <c r="P527" s="195">
        <v>5367</v>
      </c>
      <c r="Q527" s="195">
        <v>5396</v>
      </c>
      <c r="R527" s="195">
        <v>5418</v>
      </c>
      <c r="S527" s="195">
        <v>5432</v>
      </c>
      <c r="T527" s="195">
        <v>5437.5</v>
      </c>
      <c r="U527" s="195">
        <v>5431.5</v>
      </c>
      <c r="V527" s="195">
        <v>5414.5</v>
      </c>
      <c r="W527" s="195">
        <v>5389</v>
      </c>
      <c r="X527" s="195">
        <v>5357.5</v>
      </c>
      <c r="Y527" s="195">
        <v>5321.5</v>
      </c>
      <c r="Z527" s="195">
        <v>5282</v>
      </c>
      <c r="AA527" s="195">
        <v>5236</v>
      </c>
      <c r="AB527" s="195">
        <v>5185.5</v>
      </c>
      <c r="AC527" s="195">
        <v>5132</v>
      </c>
      <c r="AD527" s="195">
        <v>5074.5</v>
      </c>
    </row>
    <row r="528" spans="1:30" x14ac:dyDescent="0.2">
      <c r="A528" s="77" t="s">
        <v>43</v>
      </c>
      <c r="B528" s="79" t="s">
        <v>176</v>
      </c>
      <c r="C528" s="105">
        <v>5</v>
      </c>
      <c r="D528" s="105">
        <v>9</v>
      </c>
      <c r="E528" s="105">
        <v>5100</v>
      </c>
      <c r="F528" s="105">
        <v>5065</v>
      </c>
      <c r="G528" s="105">
        <v>5049</v>
      </c>
      <c r="H528" s="105">
        <v>5057</v>
      </c>
      <c r="I528" s="105">
        <v>5065</v>
      </c>
      <c r="J528" s="105">
        <v>5042</v>
      </c>
      <c r="K528" s="105">
        <v>4985</v>
      </c>
      <c r="L528" s="195">
        <v>5248.5</v>
      </c>
      <c r="M528" s="195">
        <v>5056.5</v>
      </c>
      <c r="N528" s="195">
        <v>4982.5</v>
      </c>
      <c r="O528" s="195">
        <v>4975</v>
      </c>
      <c r="P528" s="195">
        <v>5020</v>
      </c>
      <c r="Q528" s="195">
        <v>5153.5</v>
      </c>
      <c r="R528" s="195">
        <v>5288.5</v>
      </c>
      <c r="S528" s="195">
        <v>5340</v>
      </c>
      <c r="T528" s="195">
        <v>5362</v>
      </c>
      <c r="U528" s="195">
        <v>5395.5</v>
      </c>
      <c r="V528" s="195">
        <v>5424</v>
      </c>
      <c r="W528" s="195">
        <v>5446</v>
      </c>
      <c r="X528" s="195">
        <v>5460.5</v>
      </c>
      <c r="Y528" s="195">
        <v>5465</v>
      </c>
      <c r="Z528" s="195">
        <v>5459</v>
      </c>
      <c r="AA528" s="195">
        <v>5442.5</v>
      </c>
      <c r="AB528" s="195">
        <v>5417.5</v>
      </c>
      <c r="AC528" s="195">
        <v>5386.5</v>
      </c>
      <c r="AD528" s="195">
        <v>5351</v>
      </c>
    </row>
    <row r="529" spans="1:30" x14ac:dyDescent="0.2">
      <c r="A529" s="77" t="s">
        <v>43</v>
      </c>
      <c r="B529" s="79" t="s">
        <v>176</v>
      </c>
      <c r="C529" s="105">
        <v>10</v>
      </c>
      <c r="D529" s="105">
        <v>14</v>
      </c>
      <c r="E529" s="105">
        <v>5363</v>
      </c>
      <c r="F529" s="105">
        <v>5369</v>
      </c>
      <c r="G529" s="105">
        <v>5345</v>
      </c>
      <c r="H529" s="105">
        <v>5285</v>
      </c>
      <c r="I529" s="105">
        <v>5207</v>
      </c>
      <c r="J529" s="105">
        <v>5151</v>
      </c>
      <c r="K529" s="105">
        <v>5142</v>
      </c>
      <c r="L529" s="195">
        <v>5685</v>
      </c>
      <c r="M529" s="195">
        <v>5623.5</v>
      </c>
      <c r="N529" s="195">
        <v>5576</v>
      </c>
      <c r="O529" s="195">
        <v>5525</v>
      </c>
      <c r="P529" s="195">
        <v>5442.5</v>
      </c>
      <c r="Q529" s="195">
        <v>5264.5</v>
      </c>
      <c r="R529" s="195">
        <v>5072.5</v>
      </c>
      <c r="S529" s="195">
        <v>4998</v>
      </c>
      <c r="T529" s="195">
        <v>4990</v>
      </c>
      <c r="U529" s="195">
        <v>5036</v>
      </c>
      <c r="V529" s="195">
        <v>5170.5</v>
      </c>
      <c r="W529" s="195">
        <v>5305.5</v>
      </c>
      <c r="X529" s="195">
        <v>5356</v>
      </c>
      <c r="Y529" s="195">
        <v>5377.5</v>
      </c>
      <c r="Z529" s="195">
        <v>5411.5</v>
      </c>
      <c r="AA529" s="195">
        <v>5440</v>
      </c>
      <c r="AB529" s="195">
        <v>5462</v>
      </c>
      <c r="AC529" s="195">
        <v>5476.5</v>
      </c>
      <c r="AD529" s="195">
        <v>5481</v>
      </c>
    </row>
    <row r="530" spans="1:30" x14ac:dyDescent="0.2">
      <c r="A530" s="77" t="s">
        <v>43</v>
      </c>
      <c r="B530" s="79" t="s">
        <v>176</v>
      </c>
      <c r="C530" s="105">
        <v>15</v>
      </c>
      <c r="D530" s="105">
        <v>19</v>
      </c>
      <c r="E530" s="105">
        <v>5146</v>
      </c>
      <c r="F530" s="105">
        <v>5133</v>
      </c>
      <c r="G530" s="105">
        <v>5144</v>
      </c>
      <c r="H530" s="105">
        <v>5215</v>
      </c>
      <c r="I530" s="105">
        <v>5322</v>
      </c>
      <c r="J530" s="105">
        <v>5410</v>
      </c>
      <c r="K530" s="105">
        <v>5348</v>
      </c>
      <c r="L530" s="195">
        <v>6472.5</v>
      </c>
      <c r="M530" s="195">
        <v>6362</v>
      </c>
      <c r="N530" s="195">
        <v>6209.5</v>
      </c>
      <c r="O530" s="195">
        <v>6040.5</v>
      </c>
      <c r="P530" s="195">
        <v>5868</v>
      </c>
      <c r="Q530" s="195">
        <v>5744.5</v>
      </c>
      <c r="R530" s="195">
        <v>5683</v>
      </c>
      <c r="S530" s="195">
        <v>5635.5</v>
      </c>
      <c r="T530" s="195">
        <v>5584</v>
      </c>
      <c r="U530" s="195">
        <v>5501</v>
      </c>
      <c r="V530" s="195">
        <v>5323.5</v>
      </c>
      <c r="W530" s="195">
        <v>5131.5</v>
      </c>
      <c r="X530" s="195">
        <v>5057.5</v>
      </c>
      <c r="Y530" s="195">
        <v>5051</v>
      </c>
      <c r="Z530" s="195">
        <v>5097</v>
      </c>
      <c r="AA530" s="195">
        <v>5229.5</v>
      </c>
      <c r="AB530" s="195">
        <v>5364</v>
      </c>
      <c r="AC530" s="195">
        <v>5415.5</v>
      </c>
      <c r="AD530" s="195">
        <v>5438</v>
      </c>
    </row>
    <row r="531" spans="1:30" x14ac:dyDescent="0.2">
      <c r="A531" s="77" t="s">
        <v>43</v>
      </c>
      <c r="B531" s="79" t="s">
        <v>176</v>
      </c>
      <c r="C531" s="105">
        <v>20</v>
      </c>
      <c r="D531" s="105">
        <v>24</v>
      </c>
      <c r="E531" s="105">
        <v>4662</v>
      </c>
      <c r="F531" s="105">
        <v>4796</v>
      </c>
      <c r="G531" s="105">
        <v>4862</v>
      </c>
      <c r="H531" s="105">
        <v>4832</v>
      </c>
      <c r="I531" s="105">
        <v>4732</v>
      </c>
      <c r="J531" s="105">
        <v>4639</v>
      </c>
      <c r="K531" s="105">
        <v>4786</v>
      </c>
      <c r="L531" s="195">
        <v>6573.5</v>
      </c>
      <c r="M531" s="195">
        <v>6583</v>
      </c>
      <c r="N531" s="195">
        <v>6627</v>
      </c>
      <c r="O531" s="195">
        <v>6668.5</v>
      </c>
      <c r="P531" s="195">
        <v>6671.5</v>
      </c>
      <c r="Q531" s="195">
        <v>6616.5</v>
      </c>
      <c r="R531" s="195">
        <v>6505</v>
      </c>
      <c r="S531" s="195">
        <v>6352.5</v>
      </c>
      <c r="T531" s="195">
        <v>6184</v>
      </c>
      <c r="U531" s="195">
        <v>6012.5</v>
      </c>
      <c r="V531" s="195">
        <v>5889</v>
      </c>
      <c r="W531" s="195">
        <v>5828</v>
      </c>
      <c r="X531" s="195">
        <v>5781</v>
      </c>
      <c r="Y531" s="195">
        <v>5730</v>
      </c>
      <c r="Z531" s="195">
        <v>5647.5</v>
      </c>
      <c r="AA531" s="195">
        <v>5471</v>
      </c>
      <c r="AB531" s="195">
        <v>5279.5</v>
      </c>
      <c r="AC531" s="195">
        <v>5204.5</v>
      </c>
      <c r="AD531" s="195">
        <v>5198</v>
      </c>
    </row>
    <row r="532" spans="1:30" x14ac:dyDescent="0.2">
      <c r="A532" s="77" t="s">
        <v>43</v>
      </c>
      <c r="B532" s="79" t="s">
        <v>176</v>
      </c>
      <c r="C532" s="105">
        <v>25</v>
      </c>
      <c r="D532" s="105">
        <v>29</v>
      </c>
      <c r="E532" s="105">
        <v>4730</v>
      </c>
      <c r="F532" s="105">
        <v>4764</v>
      </c>
      <c r="G532" s="105">
        <v>4834</v>
      </c>
      <c r="H532" s="105">
        <v>4941</v>
      </c>
      <c r="I532" s="105">
        <v>5056</v>
      </c>
      <c r="J532" s="105">
        <v>5118</v>
      </c>
      <c r="K532" s="105">
        <v>5116</v>
      </c>
      <c r="L532" s="195">
        <v>7509</v>
      </c>
      <c r="M532" s="195">
        <v>7378</v>
      </c>
      <c r="N532" s="195">
        <v>7169.5</v>
      </c>
      <c r="O532" s="195">
        <v>6951.5</v>
      </c>
      <c r="P532" s="195">
        <v>6795.5</v>
      </c>
      <c r="Q532" s="195">
        <v>6735</v>
      </c>
      <c r="R532" s="195">
        <v>6745.5</v>
      </c>
      <c r="S532" s="195">
        <v>6790.5</v>
      </c>
      <c r="T532" s="195">
        <v>6832.5</v>
      </c>
      <c r="U532" s="195">
        <v>6834</v>
      </c>
      <c r="V532" s="195">
        <v>6778.5</v>
      </c>
      <c r="W532" s="195">
        <v>6669</v>
      </c>
      <c r="X532" s="195">
        <v>6517</v>
      </c>
      <c r="Y532" s="195">
        <v>6348.5</v>
      </c>
      <c r="Z532" s="195">
        <v>6177</v>
      </c>
      <c r="AA532" s="195">
        <v>6053.5</v>
      </c>
      <c r="AB532" s="195">
        <v>5993</v>
      </c>
      <c r="AC532" s="195">
        <v>5946</v>
      </c>
      <c r="AD532" s="195">
        <v>5895.5</v>
      </c>
    </row>
    <row r="533" spans="1:30" x14ac:dyDescent="0.2">
      <c r="A533" s="77" t="s">
        <v>43</v>
      </c>
      <c r="B533" s="79" t="s">
        <v>176</v>
      </c>
      <c r="C533" s="105">
        <v>30</v>
      </c>
      <c r="D533" s="105">
        <v>34</v>
      </c>
      <c r="E533" s="105">
        <v>5074</v>
      </c>
      <c r="F533" s="105">
        <v>5083</v>
      </c>
      <c r="G533" s="105">
        <v>5070</v>
      </c>
      <c r="H533" s="105">
        <v>5043</v>
      </c>
      <c r="I533" s="105">
        <v>5033</v>
      </c>
      <c r="J533" s="105">
        <v>5059</v>
      </c>
      <c r="K533" s="105">
        <v>5112</v>
      </c>
      <c r="L533" s="195">
        <v>6380.5</v>
      </c>
      <c r="M533" s="195">
        <v>6768</v>
      </c>
      <c r="N533" s="195">
        <v>7151.5</v>
      </c>
      <c r="O533" s="195">
        <v>7461</v>
      </c>
      <c r="P533" s="195">
        <v>7628.5</v>
      </c>
      <c r="Q533" s="195">
        <v>7629</v>
      </c>
      <c r="R533" s="195">
        <v>7498.5</v>
      </c>
      <c r="S533" s="195">
        <v>7292</v>
      </c>
      <c r="T533" s="195">
        <v>7075.5</v>
      </c>
      <c r="U533" s="195">
        <v>6920</v>
      </c>
      <c r="V533" s="195">
        <v>6859.5</v>
      </c>
      <c r="W533" s="195">
        <v>6870</v>
      </c>
      <c r="X533" s="195">
        <v>6914.5</v>
      </c>
      <c r="Y533" s="195">
        <v>6956</v>
      </c>
      <c r="Z533" s="195">
        <v>6958.5</v>
      </c>
      <c r="AA533" s="195">
        <v>6904.5</v>
      </c>
      <c r="AB533" s="195">
        <v>6795</v>
      </c>
      <c r="AC533" s="195">
        <v>6643.5</v>
      </c>
      <c r="AD533" s="195">
        <v>6475.5</v>
      </c>
    </row>
    <row r="534" spans="1:30" x14ac:dyDescent="0.2">
      <c r="A534" s="77" t="s">
        <v>43</v>
      </c>
      <c r="B534" s="79" t="s">
        <v>176</v>
      </c>
      <c r="C534" s="105">
        <v>35</v>
      </c>
      <c r="D534" s="105">
        <v>39</v>
      </c>
      <c r="E534" s="105">
        <v>5144</v>
      </c>
      <c r="F534" s="105">
        <v>5098</v>
      </c>
      <c r="G534" s="105">
        <v>5122</v>
      </c>
      <c r="H534" s="105">
        <v>5187</v>
      </c>
      <c r="I534" s="105">
        <v>5249</v>
      </c>
      <c r="J534" s="105">
        <v>5283</v>
      </c>
      <c r="K534" s="105">
        <v>5295</v>
      </c>
      <c r="L534" s="195">
        <v>5715.5</v>
      </c>
      <c r="M534" s="195">
        <v>5719</v>
      </c>
      <c r="N534" s="195">
        <v>5766.5</v>
      </c>
      <c r="O534" s="195">
        <v>5893</v>
      </c>
      <c r="P534" s="195">
        <v>6126.5</v>
      </c>
      <c r="Q534" s="195">
        <v>6457.5</v>
      </c>
      <c r="R534" s="195">
        <v>6842.5</v>
      </c>
      <c r="S534" s="195">
        <v>7224</v>
      </c>
      <c r="T534" s="195">
        <v>7533.5</v>
      </c>
      <c r="U534" s="195">
        <v>7700.5</v>
      </c>
      <c r="V534" s="195">
        <v>7702</v>
      </c>
      <c r="W534" s="195">
        <v>7573</v>
      </c>
      <c r="X534" s="195">
        <v>7367</v>
      </c>
      <c r="Y534" s="195">
        <v>7150.5</v>
      </c>
      <c r="Z534" s="195">
        <v>6995.5</v>
      </c>
      <c r="AA534" s="195">
        <v>6936</v>
      </c>
      <c r="AB534" s="195">
        <v>6947</v>
      </c>
      <c r="AC534" s="195">
        <v>6992</v>
      </c>
      <c r="AD534" s="195">
        <v>7033.5</v>
      </c>
    </row>
    <row r="535" spans="1:30" x14ac:dyDescent="0.2">
      <c r="A535" s="77" t="s">
        <v>43</v>
      </c>
      <c r="B535" s="79" t="s">
        <v>176</v>
      </c>
      <c r="C535" s="105">
        <v>40</v>
      </c>
      <c r="D535" s="105">
        <v>44</v>
      </c>
      <c r="E535" s="105">
        <v>6112</v>
      </c>
      <c r="F535" s="105">
        <v>5963</v>
      </c>
      <c r="G535" s="105">
        <v>5766</v>
      </c>
      <c r="H535" s="105">
        <v>5554</v>
      </c>
      <c r="I535" s="105">
        <v>5376</v>
      </c>
      <c r="J535" s="105">
        <v>5267</v>
      </c>
      <c r="K535" s="105">
        <v>5224</v>
      </c>
      <c r="L535" s="195">
        <v>5696.5</v>
      </c>
      <c r="M535" s="195">
        <v>5703</v>
      </c>
      <c r="N535" s="195">
        <v>5731</v>
      </c>
      <c r="O535" s="195">
        <v>5756.5</v>
      </c>
      <c r="P535" s="195">
        <v>5760.5</v>
      </c>
      <c r="Q535" s="195">
        <v>5752.5</v>
      </c>
      <c r="R535" s="195">
        <v>5756</v>
      </c>
      <c r="S535" s="195">
        <v>5803.5</v>
      </c>
      <c r="T535" s="195">
        <v>5930.5</v>
      </c>
      <c r="U535" s="195">
        <v>6163</v>
      </c>
      <c r="V535" s="195">
        <v>6492</v>
      </c>
      <c r="W535" s="195">
        <v>6876.5</v>
      </c>
      <c r="X535" s="195">
        <v>7258</v>
      </c>
      <c r="Y535" s="195">
        <v>7565.5</v>
      </c>
      <c r="Z535" s="195">
        <v>7732.5</v>
      </c>
      <c r="AA535" s="195">
        <v>7734.5</v>
      </c>
      <c r="AB535" s="195">
        <v>7604.5</v>
      </c>
      <c r="AC535" s="195">
        <v>7399.5</v>
      </c>
      <c r="AD535" s="195">
        <v>7184.5</v>
      </c>
    </row>
    <row r="536" spans="1:30" x14ac:dyDescent="0.2">
      <c r="A536" s="77" t="s">
        <v>43</v>
      </c>
      <c r="B536" s="79" t="s">
        <v>176</v>
      </c>
      <c r="C536" s="105">
        <v>45</v>
      </c>
      <c r="D536" s="105">
        <v>49</v>
      </c>
      <c r="E536" s="105">
        <v>6521</v>
      </c>
      <c r="F536" s="105">
        <v>6412</v>
      </c>
      <c r="G536" s="105">
        <v>6355</v>
      </c>
      <c r="H536" s="105">
        <v>6327</v>
      </c>
      <c r="I536" s="105">
        <v>6271</v>
      </c>
      <c r="J536" s="105">
        <v>6162</v>
      </c>
      <c r="K536" s="105">
        <v>6014</v>
      </c>
      <c r="L536" s="195">
        <v>6229</v>
      </c>
      <c r="M536" s="195">
        <v>6071</v>
      </c>
      <c r="N536" s="195">
        <v>5919.5</v>
      </c>
      <c r="O536" s="195">
        <v>5798.5</v>
      </c>
      <c r="P536" s="195">
        <v>5725</v>
      </c>
      <c r="Q536" s="195">
        <v>5697</v>
      </c>
      <c r="R536" s="195">
        <v>5704.5</v>
      </c>
      <c r="S536" s="195">
        <v>5732.5</v>
      </c>
      <c r="T536" s="195">
        <v>5758.5</v>
      </c>
      <c r="U536" s="195">
        <v>5763</v>
      </c>
      <c r="V536" s="195">
        <v>5754.5</v>
      </c>
      <c r="W536" s="195">
        <v>5759</v>
      </c>
      <c r="X536" s="195">
        <v>5807</v>
      </c>
      <c r="Y536" s="195">
        <v>5934</v>
      </c>
      <c r="Z536" s="195">
        <v>6165.5</v>
      </c>
      <c r="AA536" s="195">
        <v>6493.5</v>
      </c>
      <c r="AB536" s="195">
        <v>6876.5</v>
      </c>
      <c r="AC536" s="195">
        <v>7255.5</v>
      </c>
      <c r="AD536" s="195">
        <v>7562</v>
      </c>
    </row>
    <row r="537" spans="1:30" x14ac:dyDescent="0.2">
      <c r="A537" s="77" t="s">
        <v>43</v>
      </c>
      <c r="B537" s="79" t="s">
        <v>176</v>
      </c>
      <c r="C537" s="105">
        <v>50</v>
      </c>
      <c r="D537" s="105">
        <v>54</v>
      </c>
      <c r="E537" s="105">
        <v>7328</v>
      </c>
      <c r="F537" s="105">
        <v>7259</v>
      </c>
      <c r="G537" s="105">
        <v>7095</v>
      </c>
      <c r="H537" s="105">
        <v>6874</v>
      </c>
      <c r="I537" s="105">
        <v>6662</v>
      </c>
      <c r="J537" s="105">
        <v>6502</v>
      </c>
      <c r="K537" s="105">
        <v>6395</v>
      </c>
      <c r="L537" s="195">
        <v>6748</v>
      </c>
      <c r="M537" s="195">
        <v>6650</v>
      </c>
      <c r="N537" s="195">
        <v>6558.5</v>
      </c>
      <c r="O537" s="195">
        <v>6457</v>
      </c>
      <c r="P537" s="195">
        <v>6333.5</v>
      </c>
      <c r="Q537" s="195">
        <v>6187.5</v>
      </c>
      <c r="R537" s="195">
        <v>6032</v>
      </c>
      <c r="S537" s="195">
        <v>5883</v>
      </c>
      <c r="T537" s="195">
        <v>5764</v>
      </c>
      <c r="U537" s="195">
        <v>5692.5</v>
      </c>
      <c r="V537" s="195">
        <v>5666</v>
      </c>
      <c r="W537" s="195">
        <v>5675</v>
      </c>
      <c r="X537" s="195">
        <v>5703.5</v>
      </c>
      <c r="Y537" s="195">
        <v>5728.5</v>
      </c>
      <c r="Z537" s="195">
        <v>5733</v>
      </c>
      <c r="AA537" s="195">
        <v>5726.5</v>
      </c>
      <c r="AB537" s="195">
        <v>5732</v>
      </c>
      <c r="AC537" s="195">
        <v>5780</v>
      </c>
      <c r="AD537" s="195">
        <v>5907</v>
      </c>
    </row>
    <row r="538" spans="1:30" x14ac:dyDescent="0.2">
      <c r="A538" s="77" t="s">
        <v>43</v>
      </c>
      <c r="B538" s="79" t="s">
        <v>176</v>
      </c>
      <c r="C538" s="105">
        <v>55</v>
      </c>
      <c r="D538" s="105">
        <v>59</v>
      </c>
      <c r="E538" s="105">
        <v>6570</v>
      </c>
      <c r="F538" s="105">
        <v>6745</v>
      </c>
      <c r="G538" s="105">
        <v>6935</v>
      </c>
      <c r="H538" s="105">
        <v>7107</v>
      </c>
      <c r="I538" s="105">
        <v>7213</v>
      </c>
      <c r="J538" s="105">
        <v>7223</v>
      </c>
      <c r="K538" s="105">
        <v>7156</v>
      </c>
      <c r="L538" s="195">
        <v>7419</v>
      </c>
      <c r="M538" s="195">
        <v>7268.5</v>
      </c>
      <c r="N538" s="195">
        <v>7091.5</v>
      </c>
      <c r="O538" s="195">
        <v>6917.5</v>
      </c>
      <c r="P538" s="195">
        <v>6770</v>
      </c>
      <c r="Q538" s="195">
        <v>6653</v>
      </c>
      <c r="R538" s="195">
        <v>6558.5</v>
      </c>
      <c r="S538" s="195">
        <v>6470.5</v>
      </c>
      <c r="T538" s="195">
        <v>6371.5</v>
      </c>
      <c r="U538" s="195">
        <v>6252</v>
      </c>
      <c r="V538" s="195">
        <v>6110.5</v>
      </c>
      <c r="W538" s="195">
        <v>5958</v>
      </c>
      <c r="X538" s="195">
        <v>5811.5</v>
      </c>
      <c r="Y538" s="195">
        <v>5695.5</v>
      </c>
      <c r="Z538" s="195">
        <v>5626.5</v>
      </c>
      <c r="AA538" s="195">
        <v>5602</v>
      </c>
      <c r="AB538" s="195">
        <v>5611.5</v>
      </c>
      <c r="AC538" s="195">
        <v>5640</v>
      </c>
      <c r="AD538" s="195">
        <v>5667.5</v>
      </c>
    </row>
    <row r="539" spans="1:30" x14ac:dyDescent="0.2">
      <c r="A539" s="77" t="s">
        <v>43</v>
      </c>
      <c r="B539" s="79" t="s">
        <v>176</v>
      </c>
      <c r="C539" s="105">
        <v>60</v>
      </c>
      <c r="D539" s="105">
        <v>64</v>
      </c>
      <c r="E539" s="105">
        <v>5666</v>
      </c>
      <c r="F539" s="105">
        <v>5801</v>
      </c>
      <c r="G539" s="105">
        <v>5941</v>
      </c>
      <c r="H539" s="105">
        <v>6085</v>
      </c>
      <c r="I539" s="105">
        <v>6236</v>
      </c>
      <c r="J539" s="105">
        <v>6395</v>
      </c>
      <c r="K539" s="105">
        <v>6565</v>
      </c>
      <c r="L539" s="195">
        <v>7122.5</v>
      </c>
      <c r="M539" s="195">
        <v>7251.5</v>
      </c>
      <c r="N539" s="195">
        <v>7338.5</v>
      </c>
      <c r="O539" s="195">
        <v>7370.5</v>
      </c>
      <c r="P539" s="195">
        <v>7337.5</v>
      </c>
      <c r="Q539" s="195">
        <v>7239</v>
      </c>
      <c r="R539" s="195">
        <v>7094</v>
      </c>
      <c r="S539" s="195">
        <v>6925.5</v>
      </c>
      <c r="T539" s="195">
        <v>6758.5</v>
      </c>
      <c r="U539" s="195">
        <v>6616.5</v>
      </c>
      <c r="V539" s="195">
        <v>6505.5</v>
      </c>
      <c r="W539" s="195">
        <v>6415.5</v>
      </c>
      <c r="X539" s="195">
        <v>6331.5</v>
      </c>
      <c r="Y539" s="195">
        <v>6237.5</v>
      </c>
      <c r="Z539" s="195">
        <v>6122</v>
      </c>
      <c r="AA539" s="195">
        <v>5985</v>
      </c>
      <c r="AB539" s="195">
        <v>5837.5</v>
      </c>
      <c r="AC539" s="195">
        <v>5697</v>
      </c>
      <c r="AD539" s="195">
        <v>5586.5</v>
      </c>
    </row>
    <row r="540" spans="1:30" x14ac:dyDescent="0.2">
      <c r="A540" s="77" t="s">
        <v>43</v>
      </c>
      <c r="B540" s="79" t="s">
        <v>176</v>
      </c>
      <c r="C540" s="105">
        <v>65</v>
      </c>
      <c r="D540" s="105">
        <v>69</v>
      </c>
      <c r="E540" s="105">
        <v>4776</v>
      </c>
      <c r="F540" s="105">
        <v>4921</v>
      </c>
      <c r="G540" s="105">
        <v>5045</v>
      </c>
      <c r="H540" s="105">
        <v>5163</v>
      </c>
      <c r="I540" s="105">
        <v>5281</v>
      </c>
      <c r="J540" s="105">
        <v>5412</v>
      </c>
      <c r="K540" s="105">
        <v>5541</v>
      </c>
      <c r="L540" s="195">
        <v>5975.5</v>
      </c>
      <c r="M540" s="195">
        <v>6151.5</v>
      </c>
      <c r="N540" s="195">
        <v>6330</v>
      </c>
      <c r="O540" s="195">
        <v>6504</v>
      </c>
      <c r="P540" s="195">
        <v>6669</v>
      </c>
      <c r="Q540" s="195">
        <v>6821.5</v>
      </c>
      <c r="R540" s="195">
        <v>6950</v>
      </c>
      <c r="S540" s="195">
        <v>7037.5</v>
      </c>
      <c r="T540" s="195">
        <v>7072</v>
      </c>
      <c r="U540" s="195">
        <v>7042.5</v>
      </c>
      <c r="V540" s="195">
        <v>6952.5</v>
      </c>
      <c r="W540" s="195">
        <v>6818.5</v>
      </c>
      <c r="X540" s="195">
        <v>6659.5</v>
      </c>
      <c r="Y540" s="195">
        <v>6503.5</v>
      </c>
      <c r="Z540" s="195">
        <v>6372</v>
      </c>
      <c r="AA540" s="195">
        <v>6269</v>
      </c>
      <c r="AB540" s="195">
        <v>6186</v>
      </c>
      <c r="AC540" s="195">
        <v>6109</v>
      </c>
      <c r="AD540" s="195">
        <v>6021</v>
      </c>
    </row>
    <row r="541" spans="1:30" x14ac:dyDescent="0.2">
      <c r="A541" s="77" t="s">
        <v>43</v>
      </c>
      <c r="B541" s="79" t="s">
        <v>176</v>
      </c>
      <c r="C541" s="105">
        <v>70</v>
      </c>
      <c r="D541" s="105">
        <v>74</v>
      </c>
      <c r="E541" s="105">
        <v>3540</v>
      </c>
      <c r="F541" s="105">
        <v>3692</v>
      </c>
      <c r="G541" s="105">
        <v>3870</v>
      </c>
      <c r="H541" s="105">
        <v>4064</v>
      </c>
      <c r="I541" s="105">
        <v>4250</v>
      </c>
      <c r="J541" s="105">
        <v>4416</v>
      </c>
      <c r="K541" s="105">
        <v>4547</v>
      </c>
      <c r="L541" s="195">
        <v>4770.5</v>
      </c>
      <c r="M541" s="195">
        <v>4911</v>
      </c>
      <c r="N541" s="195">
        <v>5052</v>
      </c>
      <c r="O541" s="195">
        <v>5198.5</v>
      </c>
      <c r="P541" s="195">
        <v>5353.5</v>
      </c>
      <c r="Q541" s="195">
        <v>5516.5</v>
      </c>
      <c r="R541" s="195">
        <v>5685</v>
      </c>
      <c r="S541" s="195">
        <v>5855.5</v>
      </c>
      <c r="T541" s="195">
        <v>6023.5</v>
      </c>
      <c r="U541" s="195">
        <v>6184</v>
      </c>
      <c r="V541" s="195">
        <v>6332.5</v>
      </c>
      <c r="W541" s="195">
        <v>6457.5</v>
      </c>
      <c r="X541" s="195">
        <v>6545</v>
      </c>
      <c r="Y541" s="195">
        <v>6583.5</v>
      </c>
      <c r="Z541" s="195">
        <v>6562</v>
      </c>
      <c r="AA541" s="195">
        <v>6484</v>
      </c>
      <c r="AB541" s="195">
        <v>6365</v>
      </c>
      <c r="AC541" s="195">
        <v>6223</v>
      </c>
      <c r="AD541" s="195">
        <v>6083.5</v>
      </c>
    </row>
    <row r="542" spans="1:30" x14ac:dyDescent="0.2">
      <c r="A542" s="77" t="s">
        <v>43</v>
      </c>
      <c r="B542" s="79" t="s">
        <v>176</v>
      </c>
      <c r="C542" s="105">
        <v>75</v>
      </c>
      <c r="D542" s="105">
        <v>79</v>
      </c>
      <c r="E542" s="105">
        <v>2643</v>
      </c>
      <c r="F542" s="105">
        <v>2721</v>
      </c>
      <c r="G542" s="105">
        <v>2791</v>
      </c>
      <c r="H542" s="105">
        <v>2871</v>
      </c>
      <c r="I542" s="105">
        <v>2973</v>
      </c>
      <c r="J542" s="105">
        <v>3104</v>
      </c>
      <c r="K542" s="105">
        <v>3237</v>
      </c>
      <c r="L542" s="195">
        <v>3423</v>
      </c>
      <c r="M542" s="195">
        <v>3565.5</v>
      </c>
      <c r="N542" s="195">
        <v>3709.5</v>
      </c>
      <c r="O542" s="195">
        <v>3851</v>
      </c>
      <c r="P542" s="195">
        <v>3989.5</v>
      </c>
      <c r="Q542" s="195">
        <v>4122</v>
      </c>
      <c r="R542" s="195">
        <v>4252</v>
      </c>
      <c r="S542" s="195">
        <v>4381.5</v>
      </c>
      <c r="T542" s="195">
        <v>4518</v>
      </c>
      <c r="U542" s="195">
        <v>4662.5</v>
      </c>
      <c r="V542" s="195">
        <v>4812.5</v>
      </c>
      <c r="W542" s="195">
        <v>4969</v>
      </c>
      <c r="X542" s="195">
        <v>5128.5</v>
      </c>
      <c r="Y542" s="195">
        <v>5285.5</v>
      </c>
      <c r="Z542" s="195">
        <v>5435</v>
      </c>
      <c r="AA542" s="195">
        <v>5574.5</v>
      </c>
      <c r="AB542" s="195">
        <v>5695</v>
      </c>
      <c r="AC542" s="195">
        <v>5782</v>
      </c>
      <c r="AD542" s="195">
        <v>5824</v>
      </c>
    </row>
    <row r="543" spans="1:30" x14ac:dyDescent="0.2">
      <c r="A543" s="77" t="s">
        <v>43</v>
      </c>
      <c r="B543" s="79" t="s">
        <v>176</v>
      </c>
      <c r="C543" s="105">
        <v>80</v>
      </c>
      <c r="D543" s="105">
        <v>84</v>
      </c>
      <c r="E543" s="105">
        <v>1728</v>
      </c>
      <c r="F543" s="105">
        <v>1800</v>
      </c>
      <c r="G543" s="105">
        <v>1877</v>
      </c>
      <c r="H543" s="105">
        <v>1959</v>
      </c>
      <c r="I543" s="105">
        <v>2040</v>
      </c>
      <c r="J543" s="105">
        <v>2120</v>
      </c>
      <c r="K543" s="105">
        <v>2185</v>
      </c>
      <c r="L543" s="195">
        <v>2048.5</v>
      </c>
      <c r="M543" s="195">
        <v>2163</v>
      </c>
      <c r="N543" s="195">
        <v>2276.5</v>
      </c>
      <c r="O543" s="195">
        <v>2390</v>
      </c>
      <c r="P543" s="195">
        <v>2502</v>
      </c>
      <c r="Q543" s="195">
        <v>2614</v>
      </c>
      <c r="R543" s="195">
        <v>2731.5</v>
      </c>
      <c r="S543" s="195">
        <v>2851.5</v>
      </c>
      <c r="T543" s="195">
        <v>2969.5</v>
      </c>
      <c r="U543" s="195">
        <v>3085</v>
      </c>
      <c r="V543" s="195">
        <v>3197</v>
      </c>
      <c r="W543" s="195">
        <v>3308</v>
      </c>
      <c r="X543" s="195">
        <v>3421</v>
      </c>
      <c r="Y543" s="195">
        <v>3538</v>
      </c>
      <c r="Z543" s="195">
        <v>3662</v>
      </c>
      <c r="AA543" s="195">
        <v>3791.5</v>
      </c>
      <c r="AB543" s="195">
        <v>3925.5</v>
      </c>
      <c r="AC543" s="195">
        <v>4064</v>
      </c>
      <c r="AD543" s="195">
        <v>4201</v>
      </c>
    </row>
    <row r="544" spans="1:30" x14ac:dyDescent="0.2">
      <c r="A544" s="77" t="s">
        <v>43</v>
      </c>
      <c r="B544" s="79" t="s">
        <v>176</v>
      </c>
      <c r="C544" s="105">
        <v>85</v>
      </c>
      <c r="D544" s="105">
        <v>89</v>
      </c>
      <c r="E544" s="105">
        <v>947</v>
      </c>
      <c r="F544" s="105">
        <v>996</v>
      </c>
      <c r="G544" s="105">
        <v>1044</v>
      </c>
      <c r="H544" s="105">
        <v>1092</v>
      </c>
      <c r="I544" s="105">
        <v>1144</v>
      </c>
      <c r="J544" s="105">
        <v>1200</v>
      </c>
      <c r="K544" s="105">
        <v>1262</v>
      </c>
      <c r="L544" s="195">
        <v>975</v>
      </c>
      <c r="M544" s="195">
        <v>1020.5</v>
      </c>
      <c r="N544" s="195">
        <v>1070.5</v>
      </c>
      <c r="O544" s="195">
        <v>1129</v>
      </c>
      <c r="P544" s="195">
        <v>1196.5</v>
      </c>
      <c r="Q544" s="195">
        <v>1271</v>
      </c>
      <c r="R544" s="195">
        <v>1347.5</v>
      </c>
      <c r="S544" s="195">
        <v>1425</v>
      </c>
      <c r="T544" s="195">
        <v>1503.5</v>
      </c>
      <c r="U544" s="195">
        <v>1581.5</v>
      </c>
      <c r="V544" s="195">
        <v>1660</v>
      </c>
      <c r="W544" s="195">
        <v>1743</v>
      </c>
      <c r="X544" s="195">
        <v>1828</v>
      </c>
      <c r="Y544" s="195">
        <v>1912</v>
      </c>
      <c r="Z544" s="195">
        <v>1995.5</v>
      </c>
      <c r="AA544" s="195">
        <v>2077.5</v>
      </c>
      <c r="AB544" s="195">
        <v>2158.5</v>
      </c>
      <c r="AC544" s="195">
        <v>2242.5</v>
      </c>
      <c r="AD544" s="195">
        <v>2331</v>
      </c>
    </row>
    <row r="545" spans="1:30" x14ac:dyDescent="0.2">
      <c r="A545" s="77" t="s">
        <v>43</v>
      </c>
      <c r="B545" s="79" t="s">
        <v>176</v>
      </c>
      <c r="C545" s="105">
        <v>90</v>
      </c>
      <c r="D545" s="105">
        <v>94</v>
      </c>
      <c r="E545" s="105">
        <v>429</v>
      </c>
      <c r="F545" s="105">
        <v>458</v>
      </c>
      <c r="G545" s="105">
        <v>476</v>
      </c>
      <c r="H545" s="105">
        <v>491</v>
      </c>
      <c r="I545" s="105">
        <v>505</v>
      </c>
      <c r="J545" s="105">
        <v>525</v>
      </c>
      <c r="K545" s="105">
        <v>565</v>
      </c>
      <c r="L545" s="195">
        <v>326.5</v>
      </c>
      <c r="M545" s="195">
        <v>347.5</v>
      </c>
      <c r="N545" s="195">
        <v>371.5</v>
      </c>
      <c r="O545" s="195">
        <v>396.5</v>
      </c>
      <c r="P545" s="195">
        <v>420.5</v>
      </c>
      <c r="Q545" s="195">
        <v>443</v>
      </c>
      <c r="R545" s="195">
        <v>466</v>
      </c>
      <c r="S545" s="195">
        <v>492.5</v>
      </c>
      <c r="T545" s="195">
        <v>523.5</v>
      </c>
      <c r="U545" s="195">
        <v>559.5</v>
      </c>
      <c r="V545" s="195">
        <v>599</v>
      </c>
      <c r="W545" s="195">
        <v>638.5</v>
      </c>
      <c r="X545" s="195">
        <v>678.5</v>
      </c>
      <c r="Y545" s="195">
        <v>720.5</v>
      </c>
      <c r="Z545" s="195">
        <v>763</v>
      </c>
      <c r="AA545" s="195">
        <v>806</v>
      </c>
      <c r="AB545" s="195">
        <v>851.5</v>
      </c>
      <c r="AC545" s="195">
        <v>898</v>
      </c>
      <c r="AD545" s="195">
        <v>944.5</v>
      </c>
    </row>
    <row r="546" spans="1:30" x14ac:dyDescent="0.2">
      <c r="A546" s="77" t="s">
        <v>43</v>
      </c>
      <c r="B546" s="79" t="s">
        <v>176</v>
      </c>
      <c r="C546" s="105">
        <v>95</v>
      </c>
      <c r="D546" s="105">
        <v>99</v>
      </c>
      <c r="E546" s="105">
        <v>135</v>
      </c>
      <c r="F546" s="105">
        <v>144</v>
      </c>
      <c r="G546" s="105">
        <v>158</v>
      </c>
      <c r="H546" s="105">
        <v>170</v>
      </c>
      <c r="I546" s="105">
        <v>176</v>
      </c>
      <c r="J546" s="105">
        <v>171</v>
      </c>
      <c r="K546" s="105">
        <v>182</v>
      </c>
      <c r="L546" s="195">
        <v>63.5</v>
      </c>
      <c r="M546" s="195">
        <v>67.5</v>
      </c>
      <c r="N546" s="195">
        <v>71</v>
      </c>
      <c r="O546" s="195">
        <v>77</v>
      </c>
      <c r="P546" s="195">
        <v>84</v>
      </c>
      <c r="Q546" s="195">
        <v>89.5</v>
      </c>
      <c r="R546" s="195">
        <v>95.5</v>
      </c>
      <c r="S546" s="195">
        <v>103.5</v>
      </c>
      <c r="T546" s="195">
        <v>111</v>
      </c>
      <c r="U546" s="195">
        <v>118</v>
      </c>
      <c r="V546" s="195">
        <v>125.5</v>
      </c>
      <c r="W546" s="195">
        <v>134</v>
      </c>
      <c r="X546" s="195">
        <v>143</v>
      </c>
      <c r="Y546" s="195">
        <v>153</v>
      </c>
      <c r="Z546" s="195">
        <v>165.5</v>
      </c>
      <c r="AA546" s="195">
        <v>179</v>
      </c>
      <c r="AB546" s="195">
        <v>192</v>
      </c>
      <c r="AC546" s="195">
        <v>205.5</v>
      </c>
      <c r="AD546" s="195">
        <v>220</v>
      </c>
    </row>
    <row r="547" spans="1:30" x14ac:dyDescent="0.2">
      <c r="A547" s="77" t="s">
        <v>43</v>
      </c>
      <c r="B547" s="79" t="s">
        <v>176</v>
      </c>
      <c r="C547" s="105">
        <v>100</v>
      </c>
      <c r="D547" s="105">
        <v>104</v>
      </c>
      <c r="E547" s="105">
        <v>24</v>
      </c>
      <c r="F547" s="105">
        <v>26</v>
      </c>
      <c r="G547" s="105">
        <v>28</v>
      </c>
      <c r="H547" s="105">
        <v>30</v>
      </c>
      <c r="I547" s="105">
        <v>33</v>
      </c>
      <c r="J547" s="105">
        <v>35</v>
      </c>
      <c r="K547" s="105">
        <v>37</v>
      </c>
      <c r="L547" s="195">
        <v>6.5</v>
      </c>
      <c r="M547" s="195">
        <v>7</v>
      </c>
      <c r="N547" s="195">
        <v>7</v>
      </c>
      <c r="O547" s="195">
        <v>7</v>
      </c>
      <c r="P547" s="195">
        <v>7.5</v>
      </c>
      <c r="Q547" s="195">
        <v>8</v>
      </c>
      <c r="R547" s="195">
        <v>8.5</v>
      </c>
      <c r="S547" s="195">
        <v>10</v>
      </c>
      <c r="T547" s="195">
        <v>11.5</v>
      </c>
      <c r="U547" s="195">
        <v>12</v>
      </c>
      <c r="V547" s="195">
        <v>13</v>
      </c>
      <c r="W547" s="195">
        <v>14</v>
      </c>
      <c r="X547" s="195">
        <v>14.5</v>
      </c>
      <c r="Y547" s="195">
        <v>16</v>
      </c>
      <c r="Z547" s="195">
        <v>18</v>
      </c>
      <c r="AA547" s="195">
        <v>19.5</v>
      </c>
      <c r="AB547" s="195">
        <v>21</v>
      </c>
      <c r="AC547" s="195">
        <v>23</v>
      </c>
      <c r="AD547" s="195">
        <v>25</v>
      </c>
    </row>
    <row r="548" spans="1:30" x14ac:dyDescent="0.2">
      <c r="A548" s="77" t="s">
        <v>32</v>
      </c>
      <c r="B548" s="79" t="s">
        <v>175</v>
      </c>
      <c r="C548" s="105">
        <v>0</v>
      </c>
      <c r="D548" s="105">
        <v>4</v>
      </c>
      <c r="E548" s="106">
        <v>822862</v>
      </c>
      <c r="F548" s="106">
        <v>831218</v>
      </c>
      <c r="G548" s="106">
        <v>838737</v>
      </c>
      <c r="H548" s="106">
        <v>845235</v>
      </c>
      <c r="I548" s="106">
        <v>850010</v>
      </c>
      <c r="J548" s="106">
        <v>852480</v>
      </c>
      <c r="K548" s="106">
        <v>855618</v>
      </c>
      <c r="L548" s="195">
        <v>760072.5</v>
      </c>
      <c r="M548" s="195">
        <v>757069.5</v>
      </c>
      <c r="N548" s="195">
        <v>754083</v>
      </c>
      <c r="O548" s="195">
        <v>751093</v>
      </c>
      <c r="P548" s="195">
        <v>748456.5</v>
      </c>
      <c r="Q548" s="195">
        <v>746013.5</v>
      </c>
      <c r="R548" s="195">
        <v>743391</v>
      </c>
      <c r="S548" s="195">
        <v>740844.5</v>
      </c>
      <c r="T548" s="195">
        <v>738632.5</v>
      </c>
      <c r="U548" s="195">
        <v>736250</v>
      </c>
      <c r="V548" s="195">
        <v>733496.5</v>
      </c>
      <c r="W548" s="195">
        <v>730247</v>
      </c>
      <c r="X548" s="195">
        <v>726297.5</v>
      </c>
      <c r="Y548" s="195">
        <v>721838.5</v>
      </c>
      <c r="Z548" s="195">
        <v>717039.5</v>
      </c>
      <c r="AA548" s="195">
        <v>712053.5</v>
      </c>
      <c r="AB548" s="195">
        <v>707360.5</v>
      </c>
      <c r="AC548" s="195">
        <v>703182.5</v>
      </c>
      <c r="AD548" s="195">
        <v>699174.5</v>
      </c>
    </row>
    <row r="549" spans="1:30" x14ac:dyDescent="0.2">
      <c r="A549" s="77" t="s">
        <v>32</v>
      </c>
      <c r="B549" s="79" t="s">
        <v>175</v>
      </c>
      <c r="C549" s="105">
        <v>5</v>
      </c>
      <c r="D549" s="105">
        <v>9</v>
      </c>
      <c r="E549" s="106">
        <v>794295</v>
      </c>
      <c r="F549" s="106">
        <v>797192</v>
      </c>
      <c r="G549" s="106">
        <v>802312</v>
      </c>
      <c r="H549" s="106">
        <v>809202</v>
      </c>
      <c r="I549" s="106">
        <v>816598</v>
      </c>
      <c r="J549" s="106">
        <v>822971</v>
      </c>
      <c r="K549" s="106">
        <v>830129</v>
      </c>
      <c r="L549" s="195">
        <v>781537</v>
      </c>
      <c r="M549" s="195">
        <v>772039</v>
      </c>
      <c r="N549" s="195">
        <v>765827</v>
      </c>
      <c r="O549" s="195">
        <v>761752</v>
      </c>
      <c r="P549" s="195">
        <v>759083</v>
      </c>
      <c r="Q549" s="195">
        <v>756579.5</v>
      </c>
      <c r="R549" s="195">
        <v>753844</v>
      </c>
      <c r="S549" s="195">
        <v>751165</v>
      </c>
      <c r="T549" s="195">
        <v>748456.5</v>
      </c>
      <c r="U549" s="195">
        <v>746049</v>
      </c>
      <c r="V549" s="195">
        <v>743778</v>
      </c>
      <c r="W549" s="195">
        <v>741292.5</v>
      </c>
      <c r="X549" s="195">
        <v>738867.5</v>
      </c>
      <c r="Y549" s="195">
        <v>736764.5</v>
      </c>
      <c r="Z549" s="195">
        <v>734479.5</v>
      </c>
      <c r="AA549" s="195">
        <v>731813</v>
      </c>
      <c r="AB549" s="195">
        <v>728642</v>
      </c>
      <c r="AC549" s="195">
        <v>724763.5</v>
      </c>
      <c r="AD549" s="195">
        <v>720367.5</v>
      </c>
    </row>
    <row r="550" spans="1:30" x14ac:dyDescent="0.2">
      <c r="A550" s="77" t="s">
        <v>32</v>
      </c>
      <c r="B550" s="79" t="s">
        <v>175</v>
      </c>
      <c r="C550" s="105">
        <v>10</v>
      </c>
      <c r="D550" s="105">
        <v>14</v>
      </c>
      <c r="E550" s="106">
        <v>789499</v>
      </c>
      <c r="F550" s="106">
        <v>789941</v>
      </c>
      <c r="G550" s="106">
        <v>790943</v>
      </c>
      <c r="H550" s="106">
        <v>792043</v>
      </c>
      <c r="I550" s="106">
        <v>793021</v>
      </c>
      <c r="J550" s="106">
        <v>794178</v>
      </c>
      <c r="K550" s="106">
        <v>797977</v>
      </c>
      <c r="L550" s="195">
        <v>818971.5</v>
      </c>
      <c r="M550" s="195">
        <v>818680</v>
      </c>
      <c r="N550" s="195">
        <v>813523.5</v>
      </c>
      <c r="O550" s="195">
        <v>804438.5</v>
      </c>
      <c r="P550" s="195">
        <v>791999.5</v>
      </c>
      <c r="Q550" s="195">
        <v>779336.5</v>
      </c>
      <c r="R550" s="195">
        <v>770012</v>
      </c>
      <c r="S550" s="195">
        <v>763977.5</v>
      </c>
      <c r="T550" s="195">
        <v>760058.5</v>
      </c>
      <c r="U550" s="195">
        <v>757515</v>
      </c>
      <c r="V550" s="195">
        <v>755109.5</v>
      </c>
      <c r="W550" s="195">
        <v>752455</v>
      </c>
      <c r="X550" s="195">
        <v>749849.5</v>
      </c>
      <c r="Y550" s="195">
        <v>747207</v>
      </c>
      <c r="Z550" s="195">
        <v>744857</v>
      </c>
      <c r="AA550" s="195">
        <v>742638.5</v>
      </c>
      <c r="AB550" s="195">
        <v>740201.5</v>
      </c>
      <c r="AC550" s="195">
        <v>737818.5</v>
      </c>
      <c r="AD550" s="195">
        <v>735751.5</v>
      </c>
    </row>
    <row r="551" spans="1:30" x14ac:dyDescent="0.2">
      <c r="A551" s="77" t="s">
        <v>32</v>
      </c>
      <c r="B551" s="79" t="s">
        <v>175</v>
      </c>
      <c r="C551" s="105">
        <v>15</v>
      </c>
      <c r="D551" s="105">
        <v>19</v>
      </c>
      <c r="E551" s="106">
        <v>786168</v>
      </c>
      <c r="F551" s="106">
        <v>791842</v>
      </c>
      <c r="G551" s="106">
        <v>795336</v>
      </c>
      <c r="H551" s="106">
        <v>796718</v>
      </c>
      <c r="I551" s="106">
        <v>796571</v>
      </c>
      <c r="J551" s="106">
        <v>795398</v>
      </c>
      <c r="K551" s="106">
        <v>792681</v>
      </c>
      <c r="L551" s="195">
        <v>798485.5</v>
      </c>
      <c r="M551" s="195">
        <v>798450.5</v>
      </c>
      <c r="N551" s="195">
        <v>800331</v>
      </c>
      <c r="O551" s="195">
        <v>804087.5</v>
      </c>
      <c r="P551" s="195">
        <v>809373.5</v>
      </c>
      <c r="Q551" s="195">
        <v>813755</v>
      </c>
      <c r="R551" s="195">
        <v>813944.5</v>
      </c>
      <c r="S551" s="195">
        <v>809234</v>
      </c>
      <c r="T551" s="195">
        <v>800530</v>
      </c>
      <c r="U551" s="195">
        <v>788416</v>
      </c>
      <c r="V551" s="195">
        <v>776025.5</v>
      </c>
      <c r="W551" s="195">
        <v>766924</v>
      </c>
      <c r="X551" s="195">
        <v>761074.5</v>
      </c>
      <c r="Y551" s="195">
        <v>757314</v>
      </c>
      <c r="Z551" s="195">
        <v>754909</v>
      </c>
      <c r="AA551" s="195">
        <v>752627</v>
      </c>
      <c r="AB551" s="195">
        <v>750080</v>
      </c>
      <c r="AC551" s="195">
        <v>747561.5</v>
      </c>
      <c r="AD551" s="195">
        <v>744991.5</v>
      </c>
    </row>
    <row r="552" spans="1:30" x14ac:dyDescent="0.2">
      <c r="A552" s="77" t="s">
        <v>32</v>
      </c>
      <c r="B552" s="79" t="s">
        <v>175</v>
      </c>
      <c r="C552" s="105">
        <v>20</v>
      </c>
      <c r="D552" s="105">
        <v>24</v>
      </c>
      <c r="E552" s="106">
        <v>735549</v>
      </c>
      <c r="F552" s="106">
        <v>747985</v>
      </c>
      <c r="G552" s="106">
        <v>762047</v>
      </c>
      <c r="H552" s="106">
        <v>776169</v>
      </c>
      <c r="I552" s="106">
        <v>787963</v>
      </c>
      <c r="J552" s="106">
        <v>795841</v>
      </c>
      <c r="K552" s="106">
        <v>796804</v>
      </c>
      <c r="L552" s="195">
        <v>803004</v>
      </c>
      <c r="M552" s="195">
        <v>798790</v>
      </c>
      <c r="N552" s="195">
        <v>794044</v>
      </c>
      <c r="O552" s="195">
        <v>789887</v>
      </c>
      <c r="P552" s="195">
        <v>787138</v>
      </c>
      <c r="Q552" s="195">
        <v>786288</v>
      </c>
      <c r="R552" s="195">
        <v>787379.5</v>
      </c>
      <c r="S552" s="195">
        <v>790366.5</v>
      </c>
      <c r="T552" s="195">
        <v>795053.5</v>
      </c>
      <c r="U552" s="195">
        <v>801061</v>
      </c>
      <c r="V552" s="195">
        <v>805992</v>
      </c>
      <c r="W552" s="195">
        <v>806639.5</v>
      </c>
      <c r="X552" s="195">
        <v>802354.5</v>
      </c>
      <c r="Y552" s="195">
        <v>794056</v>
      </c>
      <c r="Z552" s="195">
        <v>782328.5</v>
      </c>
      <c r="AA552" s="195">
        <v>770291</v>
      </c>
      <c r="AB552" s="195">
        <v>761484</v>
      </c>
      <c r="AC552" s="195">
        <v>755868.5</v>
      </c>
      <c r="AD552" s="195">
        <v>752291.5</v>
      </c>
    </row>
    <row r="553" spans="1:30" x14ac:dyDescent="0.2">
      <c r="A553" s="77" t="s">
        <v>32</v>
      </c>
      <c r="B553" s="79" t="s">
        <v>175</v>
      </c>
      <c r="C553" s="105">
        <v>25</v>
      </c>
      <c r="D553" s="105">
        <v>29</v>
      </c>
      <c r="E553" s="106">
        <v>681957</v>
      </c>
      <c r="F553" s="106">
        <v>693998</v>
      </c>
      <c r="G553" s="106">
        <v>705993</v>
      </c>
      <c r="H553" s="106">
        <v>717916</v>
      </c>
      <c r="I553" s="106">
        <v>729900</v>
      </c>
      <c r="J553" s="106">
        <v>741930</v>
      </c>
      <c r="K553" s="106">
        <v>750844</v>
      </c>
      <c r="L553" s="195">
        <v>784523.5</v>
      </c>
      <c r="M553" s="195">
        <v>787961</v>
      </c>
      <c r="N553" s="195">
        <v>790029.5</v>
      </c>
      <c r="O553" s="195">
        <v>790506</v>
      </c>
      <c r="P553" s="195">
        <v>789563.5</v>
      </c>
      <c r="Q553" s="195">
        <v>787552.5</v>
      </c>
      <c r="R553" s="195">
        <v>784676</v>
      </c>
      <c r="S553" s="195">
        <v>781348</v>
      </c>
      <c r="T553" s="195">
        <v>778434.5</v>
      </c>
      <c r="U553" s="195">
        <v>776668</v>
      </c>
      <c r="V553" s="195">
        <v>776547.5</v>
      </c>
      <c r="W553" s="195">
        <v>778205.5</v>
      </c>
      <c r="X553" s="195">
        <v>781669.5</v>
      </c>
      <c r="Y553" s="195">
        <v>786763.5</v>
      </c>
      <c r="Z553" s="195">
        <v>793120</v>
      </c>
      <c r="AA553" s="195">
        <v>798363</v>
      </c>
      <c r="AB553" s="195">
        <v>799311</v>
      </c>
      <c r="AC553" s="195">
        <v>795318</v>
      </c>
      <c r="AD553" s="195">
        <v>787293</v>
      </c>
    </row>
    <row r="554" spans="1:30" x14ac:dyDescent="0.2">
      <c r="A554" s="77" t="s">
        <v>32</v>
      </c>
      <c r="B554" s="79" t="s">
        <v>175</v>
      </c>
      <c r="C554" s="105">
        <v>30</v>
      </c>
      <c r="D554" s="105">
        <v>34</v>
      </c>
      <c r="E554" s="106">
        <v>614839</v>
      </c>
      <c r="F554" s="106">
        <v>628488</v>
      </c>
      <c r="G554" s="106">
        <v>642929</v>
      </c>
      <c r="H554" s="106">
        <v>657509</v>
      </c>
      <c r="I554" s="106">
        <v>671400</v>
      </c>
      <c r="J554" s="106">
        <v>684119</v>
      </c>
      <c r="K554" s="106">
        <v>693883</v>
      </c>
      <c r="L554" s="195">
        <v>737601</v>
      </c>
      <c r="M554" s="195">
        <v>745363.5</v>
      </c>
      <c r="N554" s="195">
        <v>752452</v>
      </c>
      <c r="O554" s="195">
        <v>759008</v>
      </c>
      <c r="P554" s="195">
        <v>764909.5</v>
      </c>
      <c r="Q554" s="195">
        <v>770121.5</v>
      </c>
      <c r="R554" s="195">
        <v>774607</v>
      </c>
      <c r="S554" s="195">
        <v>777833</v>
      </c>
      <c r="T554" s="195">
        <v>779354.5</v>
      </c>
      <c r="U554" s="195">
        <v>779263</v>
      </c>
      <c r="V554" s="195">
        <v>777906.5</v>
      </c>
      <c r="W554" s="195">
        <v>775562</v>
      </c>
      <c r="X554" s="195">
        <v>772708.5</v>
      </c>
      <c r="Y554" s="195">
        <v>770218</v>
      </c>
      <c r="Z554" s="195">
        <v>768820</v>
      </c>
      <c r="AA554" s="195">
        <v>769014.5</v>
      </c>
      <c r="AB554" s="195">
        <v>770939</v>
      </c>
      <c r="AC554" s="195">
        <v>774622.5</v>
      </c>
      <c r="AD554" s="195">
        <v>779887.5</v>
      </c>
    </row>
    <row r="555" spans="1:30" x14ac:dyDescent="0.2">
      <c r="A555" s="77" t="s">
        <v>32</v>
      </c>
      <c r="B555" s="79" t="s">
        <v>175</v>
      </c>
      <c r="C555" s="105">
        <v>35</v>
      </c>
      <c r="D555" s="105">
        <v>39</v>
      </c>
      <c r="E555" s="106">
        <v>548047</v>
      </c>
      <c r="F555" s="106">
        <v>559732</v>
      </c>
      <c r="G555" s="106">
        <v>572845</v>
      </c>
      <c r="H555" s="106">
        <v>586821</v>
      </c>
      <c r="I555" s="106">
        <v>600841</v>
      </c>
      <c r="J555" s="106">
        <v>614345</v>
      </c>
      <c r="K555" s="106">
        <v>626486</v>
      </c>
      <c r="L555" s="195">
        <v>668605</v>
      </c>
      <c r="M555" s="195">
        <v>681985.5</v>
      </c>
      <c r="N555" s="195">
        <v>694241.5</v>
      </c>
      <c r="O555" s="195">
        <v>705426.5</v>
      </c>
      <c r="P555" s="195">
        <v>715581</v>
      </c>
      <c r="Q555" s="195">
        <v>724843.5</v>
      </c>
      <c r="R555" s="195">
        <v>733331.5</v>
      </c>
      <c r="S555" s="195">
        <v>741233.5</v>
      </c>
      <c r="T555" s="195">
        <v>748522.5</v>
      </c>
      <c r="U555" s="195">
        <v>755017.5</v>
      </c>
      <c r="V555" s="195">
        <v>760682</v>
      </c>
      <c r="W555" s="195">
        <v>765536.5</v>
      </c>
      <c r="X555" s="195">
        <v>769100.5</v>
      </c>
      <c r="Y555" s="195">
        <v>770941</v>
      </c>
      <c r="Z555" s="195">
        <v>771152</v>
      </c>
      <c r="AA555" s="195">
        <v>770080</v>
      </c>
      <c r="AB555" s="195">
        <v>768004</v>
      </c>
      <c r="AC555" s="195">
        <v>765397.5</v>
      </c>
      <c r="AD555" s="195">
        <v>763123</v>
      </c>
    </row>
    <row r="556" spans="1:30" x14ac:dyDescent="0.2">
      <c r="A556" s="77" t="s">
        <v>32</v>
      </c>
      <c r="B556" s="79" t="s">
        <v>175</v>
      </c>
      <c r="C556" s="105">
        <v>40</v>
      </c>
      <c r="D556" s="105">
        <v>44</v>
      </c>
      <c r="E556" s="106">
        <v>493352</v>
      </c>
      <c r="F556" s="106">
        <v>503118</v>
      </c>
      <c r="G556" s="106">
        <v>513140</v>
      </c>
      <c r="H556" s="106">
        <v>523408</v>
      </c>
      <c r="I556" s="106">
        <v>533989</v>
      </c>
      <c r="J556" s="106">
        <v>544919</v>
      </c>
      <c r="K556" s="106">
        <v>555813</v>
      </c>
      <c r="L556" s="195">
        <v>581591.5</v>
      </c>
      <c r="M556" s="195">
        <v>596761</v>
      </c>
      <c r="N556" s="195">
        <v>612103</v>
      </c>
      <c r="O556" s="195">
        <v>627452</v>
      </c>
      <c r="P556" s="195">
        <v>642673.5</v>
      </c>
      <c r="Q556" s="195">
        <v>657399.5</v>
      </c>
      <c r="R556" s="195">
        <v>671209.5</v>
      </c>
      <c r="S556" s="195">
        <v>683966</v>
      </c>
      <c r="T556" s="195">
        <v>695608.5</v>
      </c>
      <c r="U556" s="195">
        <v>706137</v>
      </c>
      <c r="V556" s="195">
        <v>715688</v>
      </c>
      <c r="W556" s="195">
        <v>724413.5</v>
      </c>
      <c r="X556" s="195">
        <v>732531</v>
      </c>
      <c r="Y556" s="195">
        <v>740020.5</v>
      </c>
      <c r="Z556" s="195">
        <v>746705</v>
      </c>
      <c r="AA556" s="195">
        <v>752550.5</v>
      </c>
      <c r="AB556" s="195">
        <v>757579</v>
      </c>
      <c r="AC556" s="195">
        <v>761314.5</v>
      </c>
      <c r="AD556" s="195">
        <v>763325</v>
      </c>
    </row>
    <row r="557" spans="1:30" x14ac:dyDescent="0.2">
      <c r="A557" s="77" t="s">
        <v>32</v>
      </c>
      <c r="B557" s="79" t="s">
        <v>175</v>
      </c>
      <c r="C557" s="105">
        <v>45</v>
      </c>
      <c r="D557" s="105">
        <v>49</v>
      </c>
      <c r="E557" s="106">
        <v>432969</v>
      </c>
      <c r="F557" s="106">
        <v>443933</v>
      </c>
      <c r="G557" s="106">
        <v>455220</v>
      </c>
      <c r="H557" s="106">
        <v>466488</v>
      </c>
      <c r="I557" s="106">
        <v>477317</v>
      </c>
      <c r="J557" s="106">
        <v>487453</v>
      </c>
      <c r="K557" s="106">
        <v>496841</v>
      </c>
      <c r="L557" s="195">
        <v>503537.5</v>
      </c>
      <c r="M557" s="195">
        <v>515550.50000000006</v>
      </c>
      <c r="N557" s="195">
        <v>528341</v>
      </c>
      <c r="O557" s="195">
        <v>541914.5</v>
      </c>
      <c r="P557" s="195">
        <v>556210.5</v>
      </c>
      <c r="Q557" s="195">
        <v>571147</v>
      </c>
      <c r="R557" s="195">
        <v>586535</v>
      </c>
      <c r="S557" s="195">
        <v>602136.5</v>
      </c>
      <c r="T557" s="195">
        <v>617712.5</v>
      </c>
      <c r="U557" s="195">
        <v>633103.5</v>
      </c>
      <c r="V557" s="195">
        <v>647945.5</v>
      </c>
      <c r="W557" s="195">
        <v>661847.5</v>
      </c>
      <c r="X557" s="195">
        <v>674696.5</v>
      </c>
      <c r="Y557" s="195">
        <v>686435</v>
      </c>
      <c r="Z557" s="195">
        <v>697063.5</v>
      </c>
      <c r="AA557" s="195">
        <v>706717</v>
      </c>
      <c r="AB557" s="195">
        <v>715546.5</v>
      </c>
      <c r="AC557" s="195">
        <v>723770</v>
      </c>
      <c r="AD557" s="195">
        <v>731364</v>
      </c>
    </row>
    <row r="558" spans="1:30" x14ac:dyDescent="0.2">
      <c r="A558" s="77" t="s">
        <v>32</v>
      </c>
      <c r="B558" s="79" t="s">
        <v>175</v>
      </c>
      <c r="C558" s="105">
        <v>50</v>
      </c>
      <c r="D558" s="105">
        <v>54</v>
      </c>
      <c r="E558" s="106">
        <v>366209</v>
      </c>
      <c r="F558" s="106">
        <v>377052</v>
      </c>
      <c r="G558" s="106">
        <v>388764</v>
      </c>
      <c r="H558" s="106">
        <v>400906</v>
      </c>
      <c r="I558" s="106">
        <v>412852</v>
      </c>
      <c r="J558" s="106">
        <v>424183</v>
      </c>
      <c r="K558" s="106">
        <v>434973</v>
      </c>
      <c r="L558" s="195">
        <v>438489</v>
      </c>
      <c r="M558" s="195">
        <v>448771</v>
      </c>
      <c r="N558" s="195">
        <v>458978</v>
      </c>
      <c r="O558" s="195">
        <v>469483.5</v>
      </c>
      <c r="P558" s="195">
        <v>480616</v>
      </c>
      <c r="Q558" s="195">
        <v>492215.5</v>
      </c>
      <c r="R558" s="195">
        <v>504348</v>
      </c>
      <c r="S558" s="195">
        <v>517272.50000000006</v>
      </c>
      <c r="T558" s="195">
        <v>530948.5</v>
      </c>
      <c r="U558" s="195">
        <v>545299</v>
      </c>
      <c r="V558" s="195">
        <v>560242</v>
      </c>
      <c r="W558" s="195">
        <v>575610</v>
      </c>
      <c r="X558" s="195">
        <v>591183.5</v>
      </c>
      <c r="Y558" s="195">
        <v>606731</v>
      </c>
      <c r="Z558" s="195">
        <v>622095</v>
      </c>
      <c r="AA558" s="195">
        <v>636917</v>
      </c>
      <c r="AB558" s="195">
        <v>650814</v>
      </c>
      <c r="AC558" s="195">
        <v>663675</v>
      </c>
      <c r="AD558" s="195">
        <v>675442</v>
      </c>
    </row>
    <row r="559" spans="1:30" x14ac:dyDescent="0.2">
      <c r="A559" s="77" t="s">
        <v>32</v>
      </c>
      <c r="B559" s="79" t="s">
        <v>175</v>
      </c>
      <c r="C559" s="105">
        <v>55</v>
      </c>
      <c r="D559" s="105">
        <v>59</v>
      </c>
      <c r="E559" s="106">
        <v>305058</v>
      </c>
      <c r="F559" s="106">
        <v>313760</v>
      </c>
      <c r="G559" s="106">
        <v>323376</v>
      </c>
      <c r="H559" s="106">
        <v>333652</v>
      </c>
      <c r="I559" s="106">
        <v>344210</v>
      </c>
      <c r="J559" s="106">
        <v>354801</v>
      </c>
      <c r="K559" s="106">
        <v>365564</v>
      </c>
      <c r="L559" s="195">
        <v>372070.5</v>
      </c>
      <c r="M559" s="195">
        <v>382896.5</v>
      </c>
      <c r="N559" s="195">
        <v>393654</v>
      </c>
      <c r="O559" s="195">
        <v>404142</v>
      </c>
      <c r="P559" s="195">
        <v>414433</v>
      </c>
      <c r="Q559" s="195">
        <v>424749.5</v>
      </c>
      <c r="R559" s="195">
        <v>435057.5</v>
      </c>
      <c r="S559" s="195">
        <v>445318.5</v>
      </c>
      <c r="T559" s="195">
        <v>455864.5</v>
      </c>
      <c r="U559" s="195">
        <v>466999</v>
      </c>
      <c r="V559" s="195">
        <v>478568.5</v>
      </c>
      <c r="W559" s="195">
        <v>490650.5</v>
      </c>
      <c r="X559" s="195">
        <v>503507</v>
      </c>
      <c r="Y559" s="195">
        <v>517097.49999999994</v>
      </c>
      <c r="Z559" s="195">
        <v>531350.5</v>
      </c>
      <c r="AA559" s="195">
        <v>546188</v>
      </c>
      <c r="AB559" s="195">
        <v>561443.5</v>
      </c>
      <c r="AC559" s="195">
        <v>576906.5</v>
      </c>
      <c r="AD559" s="195">
        <v>592352.5</v>
      </c>
    </row>
    <row r="560" spans="1:30" x14ac:dyDescent="0.2">
      <c r="A560" s="77" t="s">
        <v>32</v>
      </c>
      <c r="B560" s="79" t="s">
        <v>175</v>
      </c>
      <c r="C560" s="105">
        <v>60</v>
      </c>
      <c r="D560" s="105">
        <v>64</v>
      </c>
      <c r="E560" s="106">
        <v>249292</v>
      </c>
      <c r="F560" s="106">
        <v>259084</v>
      </c>
      <c r="G560" s="106">
        <v>267597</v>
      </c>
      <c r="H560" s="106">
        <v>275313</v>
      </c>
      <c r="I560" s="106">
        <v>283090</v>
      </c>
      <c r="J560" s="106">
        <v>291420</v>
      </c>
      <c r="K560" s="106">
        <v>300012</v>
      </c>
      <c r="L560" s="195">
        <v>301112.5</v>
      </c>
      <c r="M560" s="195">
        <v>311582</v>
      </c>
      <c r="N560" s="195">
        <v>322524.5</v>
      </c>
      <c r="O560" s="195">
        <v>333783</v>
      </c>
      <c r="P560" s="195">
        <v>344813</v>
      </c>
      <c r="Q560" s="195">
        <v>355515</v>
      </c>
      <c r="R560" s="195">
        <v>366199.5</v>
      </c>
      <c r="S560" s="195">
        <v>376842.5</v>
      </c>
      <c r="T560" s="195">
        <v>387228.5</v>
      </c>
      <c r="U560" s="195">
        <v>397418.5</v>
      </c>
      <c r="V560" s="195">
        <v>407626</v>
      </c>
      <c r="W560" s="195">
        <v>417830</v>
      </c>
      <c r="X560" s="195">
        <v>427997.5</v>
      </c>
      <c r="Y560" s="195">
        <v>438445</v>
      </c>
      <c r="Z560" s="195">
        <v>449468</v>
      </c>
      <c r="AA560" s="195">
        <v>460919.5</v>
      </c>
      <c r="AB560" s="195">
        <v>472874.5</v>
      </c>
      <c r="AC560" s="195">
        <v>485588.5</v>
      </c>
      <c r="AD560" s="195">
        <v>499026</v>
      </c>
    </row>
    <row r="561" spans="1:30" x14ac:dyDescent="0.2">
      <c r="A561" s="77" t="s">
        <v>32</v>
      </c>
      <c r="B561" s="79" t="s">
        <v>175</v>
      </c>
      <c r="C561" s="105">
        <v>65</v>
      </c>
      <c r="D561" s="105">
        <v>69</v>
      </c>
      <c r="E561" s="106">
        <v>172340</v>
      </c>
      <c r="F561" s="106">
        <v>181988</v>
      </c>
      <c r="G561" s="106">
        <v>194469</v>
      </c>
      <c r="H561" s="106">
        <v>208383</v>
      </c>
      <c r="I561" s="106">
        <v>221647</v>
      </c>
      <c r="J561" s="106">
        <v>233026</v>
      </c>
      <c r="K561" s="106">
        <v>242290</v>
      </c>
      <c r="L561" s="195">
        <v>238375.5</v>
      </c>
      <c r="M561" s="195">
        <v>246348</v>
      </c>
      <c r="N561" s="195">
        <v>254378.5</v>
      </c>
      <c r="O561" s="195">
        <v>262713.5</v>
      </c>
      <c r="P561" s="195">
        <v>271644.5</v>
      </c>
      <c r="Q561" s="195">
        <v>281252.5</v>
      </c>
      <c r="R561" s="195">
        <v>291389.5</v>
      </c>
      <c r="S561" s="195">
        <v>301988.5</v>
      </c>
      <c r="T561" s="195">
        <v>312892</v>
      </c>
      <c r="U561" s="195">
        <v>323587.5</v>
      </c>
      <c r="V561" s="195">
        <v>333983</v>
      </c>
      <c r="W561" s="195">
        <v>344373.5</v>
      </c>
      <c r="X561" s="195">
        <v>354741.5</v>
      </c>
      <c r="Y561" s="195">
        <v>364883.5</v>
      </c>
      <c r="Z561" s="195">
        <v>374854</v>
      </c>
      <c r="AA561" s="195">
        <v>384855</v>
      </c>
      <c r="AB561" s="195">
        <v>394868</v>
      </c>
      <c r="AC561" s="195">
        <v>404867</v>
      </c>
      <c r="AD561" s="195">
        <v>415150.5</v>
      </c>
    </row>
    <row r="562" spans="1:30" x14ac:dyDescent="0.2">
      <c r="A562" s="77" t="s">
        <v>32</v>
      </c>
      <c r="B562" s="79" t="s">
        <v>175</v>
      </c>
      <c r="C562" s="105">
        <v>70</v>
      </c>
      <c r="D562" s="105">
        <v>74</v>
      </c>
      <c r="E562" s="106">
        <v>133201</v>
      </c>
      <c r="F562" s="106">
        <v>136294</v>
      </c>
      <c r="G562" s="106">
        <v>138974</v>
      </c>
      <c r="H562" s="106">
        <v>142186</v>
      </c>
      <c r="I562" s="106">
        <v>147277</v>
      </c>
      <c r="J562" s="106">
        <v>154896</v>
      </c>
      <c r="K562" s="106">
        <v>163892</v>
      </c>
      <c r="L562" s="195">
        <v>175054.5</v>
      </c>
      <c r="M562" s="195">
        <v>183832</v>
      </c>
      <c r="N562" s="195">
        <v>191640</v>
      </c>
      <c r="O562" s="195">
        <v>199102.5</v>
      </c>
      <c r="P562" s="195">
        <v>206610</v>
      </c>
      <c r="Q562" s="195">
        <v>214150.5</v>
      </c>
      <c r="R562" s="195">
        <v>221674</v>
      </c>
      <c r="S562" s="195">
        <v>229277.5</v>
      </c>
      <c r="T562" s="195">
        <v>237173</v>
      </c>
      <c r="U562" s="195">
        <v>245627</v>
      </c>
      <c r="V562" s="195">
        <v>254713</v>
      </c>
      <c r="W562" s="195">
        <v>264293</v>
      </c>
      <c r="X562" s="195">
        <v>274310.5</v>
      </c>
      <c r="Y562" s="195">
        <v>284624.5</v>
      </c>
      <c r="Z562" s="195">
        <v>294769.5</v>
      </c>
      <c r="AA562" s="195">
        <v>304667.5</v>
      </c>
      <c r="AB562" s="195">
        <v>314588</v>
      </c>
      <c r="AC562" s="195">
        <v>324517</v>
      </c>
      <c r="AD562" s="195">
        <v>334266.5</v>
      </c>
    </row>
    <row r="563" spans="1:30" x14ac:dyDescent="0.2">
      <c r="A563" s="77" t="s">
        <v>32</v>
      </c>
      <c r="B563" s="79" t="s">
        <v>175</v>
      </c>
      <c r="C563" s="105">
        <v>75</v>
      </c>
      <c r="D563" s="105">
        <v>79</v>
      </c>
      <c r="E563" s="106">
        <v>90346</v>
      </c>
      <c r="F563" s="106">
        <v>93984</v>
      </c>
      <c r="G563" s="106">
        <v>98381</v>
      </c>
      <c r="H563" s="106">
        <v>103123</v>
      </c>
      <c r="I563" s="106">
        <v>107601</v>
      </c>
      <c r="J563" s="106">
        <v>111561</v>
      </c>
      <c r="K563" s="106">
        <v>114431</v>
      </c>
      <c r="L563" s="195">
        <v>112679.5</v>
      </c>
      <c r="M563" s="195">
        <v>117929</v>
      </c>
      <c r="N563" s="195">
        <v>124635.5</v>
      </c>
      <c r="O563" s="195">
        <v>132178</v>
      </c>
      <c r="P563" s="195">
        <v>140184</v>
      </c>
      <c r="Q563" s="195">
        <v>148415</v>
      </c>
      <c r="R563" s="195">
        <v>156149.5</v>
      </c>
      <c r="S563" s="195">
        <v>163118.5</v>
      </c>
      <c r="T563" s="195">
        <v>169825.5</v>
      </c>
      <c r="U563" s="195">
        <v>176588.5</v>
      </c>
      <c r="V563" s="195">
        <v>183401.5</v>
      </c>
      <c r="W563" s="195">
        <v>190225</v>
      </c>
      <c r="X563" s="195">
        <v>197143.5</v>
      </c>
      <c r="Y563" s="195">
        <v>204343</v>
      </c>
      <c r="Z563" s="195">
        <v>212060</v>
      </c>
      <c r="AA563" s="195">
        <v>220356</v>
      </c>
      <c r="AB563" s="195">
        <v>229103.5</v>
      </c>
      <c r="AC563" s="195">
        <v>238257.5</v>
      </c>
      <c r="AD563" s="195">
        <v>247699.5</v>
      </c>
    </row>
    <row r="564" spans="1:30" x14ac:dyDescent="0.2">
      <c r="A564" s="77" t="s">
        <v>32</v>
      </c>
      <c r="B564" s="79" t="s">
        <v>175</v>
      </c>
      <c r="C564" s="105">
        <v>80</v>
      </c>
      <c r="D564" s="105">
        <v>84</v>
      </c>
      <c r="E564" s="106">
        <v>56207</v>
      </c>
      <c r="F564" s="106">
        <v>58101</v>
      </c>
      <c r="G564" s="106">
        <v>60061</v>
      </c>
      <c r="H564" s="106">
        <v>62248</v>
      </c>
      <c r="I564" s="106">
        <v>64819</v>
      </c>
      <c r="J564" s="106">
        <v>67833</v>
      </c>
      <c r="K564" s="106">
        <v>71045</v>
      </c>
      <c r="L564" s="195">
        <v>67542.5</v>
      </c>
      <c r="M564" s="195">
        <v>70850.5</v>
      </c>
      <c r="N564" s="195">
        <v>74099.5</v>
      </c>
      <c r="O564" s="195">
        <v>77269</v>
      </c>
      <c r="P564" s="195">
        <v>80382</v>
      </c>
      <c r="Q564" s="195">
        <v>83710</v>
      </c>
      <c r="R564" s="195">
        <v>87970</v>
      </c>
      <c r="S564" s="195">
        <v>93393</v>
      </c>
      <c r="T564" s="195">
        <v>99441.5</v>
      </c>
      <c r="U564" s="195">
        <v>105795.5</v>
      </c>
      <c r="V564" s="195">
        <v>112292</v>
      </c>
      <c r="W564" s="195">
        <v>118454</v>
      </c>
      <c r="X564" s="195">
        <v>124114.5</v>
      </c>
      <c r="Y564" s="195">
        <v>129626</v>
      </c>
      <c r="Z564" s="195">
        <v>135213.5</v>
      </c>
      <c r="AA564" s="195">
        <v>140875.5</v>
      </c>
      <c r="AB564" s="195">
        <v>146579</v>
      </c>
      <c r="AC564" s="195">
        <v>152400</v>
      </c>
      <c r="AD564" s="195">
        <v>158489</v>
      </c>
    </row>
    <row r="565" spans="1:30" x14ac:dyDescent="0.2">
      <c r="A565" s="77" t="s">
        <v>32</v>
      </c>
      <c r="B565" s="79" t="s">
        <v>175</v>
      </c>
      <c r="C565" s="105">
        <v>85</v>
      </c>
      <c r="D565" s="105">
        <v>89</v>
      </c>
      <c r="E565" s="106">
        <v>28960</v>
      </c>
      <c r="F565" s="106">
        <v>30410</v>
      </c>
      <c r="G565" s="106">
        <v>31711</v>
      </c>
      <c r="H565" s="106">
        <v>32843</v>
      </c>
      <c r="I565" s="106">
        <v>33967</v>
      </c>
      <c r="J565" s="106">
        <v>35155</v>
      </c>
      <c r="K565" s="106">
        <v>36956</v>
      </c>
      <c r="L565" s="195">
        <v>29831.5</v>
      </c>
      <c r="M565" s="195">
        <v>31542.5</v>
      </c>
      <c r="N565" s="195">
        <v>33443.5</v>
      </c>
      <c r="O565" s="195">
        <v>35486.5</v>
      </c>
      <c r="P565" s="195">
        <v>37589.5</v>
      </c>
      <c r="Q565" s="195">
        <v>39719</v>
      </c>
      <c r="R565" s="195">
        <v>41867.5</v>
      </c>
      <c r="S565" s="195">
        <v>44006.5</v>
      </c>
      <c r="T565" s="195">
        <v>46118</v>
      </c>
      <c r="U565" s="195">
        <v>48209</v>
      </c>
      <c r="V565" s="195">
        <v>50463.5</v>
      </c>
      <c r="W565" s="195">
        <v>53357.5</v>
      </c>
      <c r="X565" s="195">
        <v>57020</v>
      </c>
      <c r="Y565" s="195">
        <v>61067</v>
      </c>
      <c r="Z565" s="195">
        <v>65275.000000000007</v>
      </c>
      <c r="AA565" s="195">
        <v>69563.5</v>
      </c>
      <c r="AB565" s="195">
        <v>73692.5</v>
      </c>
      <c r="AC565" s="195">
        <v>77588.5</v>
      </c>
      <c r="AD565" s="195">
        <v>81447.5</v>
      </c>
    </row>
    <row r="566" spans="1:30" x14ac:dyDescent="0.2">
      <c r="A566" s="77" t="s">
        <v>32</v>
      </c>
      <c r="B566" s="79" t="s">
        <v>175</v>
      </c>
      <c r="C566" s="105">
        <v>90</v>
      </c>
      <c r="D566" s="105">
        <v>94</v>
      </c>
      <c r="E566" s="106">
        <v>10959</v>
      </c>
      <c r="F566" s="106">
        <v>11985</v>
      </c>
      <c r="G566" s="106">
        <v>12646</v>
      </c>
      <c r="H566" s="106">
        <v>13136</v>
      </c>
      <c r="I566" s="106">
        <v>13445</v>
      </c>
      <c r="J566" s="106">
        <v>13671</v>
      </c>
      <c r="K566" s="106">
        <v>14920</v>
      </c>
      <c r="L566" s="195">
        <v>9563</v>
      </c>
      <c r="M566" s="195">
        <v>10062</v>
      </c>
      <c r="N566" s="195">
        <v>10587</v>
      </c>
      <c r="O566" s="195">
        <v>11165.5</v>
      </c>
      <c r="P566" s="195">
        <v>11817</v>
      </c>
      <c r="Q566" s="195">
        <v>12545.5</v>
      </c>
      <c r="R566" s="195">
        <v>13357.5</v>
      </c>
      <c r="S566" s="195">
        <v>14263</v>
      </c>
      <c r="T566" s="195">
        <v>15237</v>
      </c>
      <c r="U566" s="195">
        <v>16239.5</v>
      </c>
      <c r="V566" s="195">
        <v>17260</v>
      </c>
      <c r="W566" s="195">
        <v>18301.5</v>
      </c>
      <c r="X566" s="195">
        <v>19353</v>
      </c>
      <c r="Y566" s="195">
        <v>20406</v>
      </c>
      <c r="Z566" s="195">
        <v>21464</v>
      </c>
      <c r="AA566" s="195">
        <v>22619.5</v>
      </c>
      <c r="AB566" s="195">
        <v>24115</v>
      </c>
      <c r="AC566" s="195">
        <v>26007</v>
      </c>
      <c r="AD566" s="195">
        <v>28078.5</v>
      </c>
    </row>
    <row r="567" spans="1:30" x14ac:dyDescent="0.2">
      <c r="A567" s="77" t="s">
        <v>32</v>
      </c>
      <c r="B567" s="79" t="s">
        <v>175</v>
      </c>
      <c r="C567" s="105">
        <v>95</v>
      </c>
      <c r="D567" s="105">
        <v>99</v>
      </c>
      <c r="E567" s="106">
        <v>2559</v>
      </c>
      <c r="F567" s="106">
        <v>2820</v>
      </c>
      <c r="G567" s="106">
        <v>3232</v>
      </c>
      <c r="H567" s="106">
        <v>3558</v>
      </c>
      <c r="I567" s="106">
        <v>3611</v>
      </c>
      <c r="J567" s="106">
        <v>3270</v>
      </c>
      <c r="K567" s="106">
        <v>3618</v>
      </c>
      <c r="L567" s="195">
        <v>1752</v>
      </c>
      <c r="M567" s="195">
        <v>1849</v>
      </c>
      <c r="N567" s="195">
        <v>1966</v>
      </c>
      <c r="O567" s="195">
        <v>2091</v>
      </c>
      <c r="P567" s="195">
        <v>2221</v>
      </c>
      <c r="Q567" s="195">
        <v>2356</v>
      </c>
      <c r="R567" s="195">
        <v>2495.5</v>
      </c>
      <c r="S567" s="195">
        <v>2645.5</v>
      </c>
      <c r="T567" s="195">
        <v>2813</v>
      </c>
      <c r="U567" s="195">
        <v>3001.5</v>
      </c>
      <c r="V567" s="195">
        <v>3213.5</v>
      </c>
      <c r="W567" s="195">
        <v>3451.5</v>
      </c>
      <c r="X567" s="195">
        <v>3716</v>
      </c>
      <c r="Y567" s="195">
        <v>4001.0000000000005</v>
      </c>
      <c r="Z567" s="195">
        <v>4295.5</v>
      </c>
      <c r="AA567" s="195">
        <v>4598.5</v>
      </c>
      <c r="AB567" s="195">
        <v>4913.5</v>
      </c>
      <c r="AC567" s="195">
        <v>5238.5</v>
      </c>
      <c r="AD567" s="195">
        <v>5570</v>
      </c>
    </row>
    <row r="568" spans="1:30" x14ac:dyDescent="0.2">
      <c r="A568" s="77" t="s">
        <v>32</v>
      </c>
      <c r="B568" s="79" t="s">
        <v>175</v>
      </c>
      <c r="C568" s="105">
        <v>100</v>
      </c>
      <c r="D568" s="105">
        <v>104</v>
      </c>
      <c r="E568" s="106">
        <v>291</v>
      </c>
      <c r="F568" s="106">
        <v>309</v>
      </c>
      <c r="G568" s="106">
        <v>325</v>
      </c>
      <c r="H568" s="106">
        <v>341</v>
      </c>
      <c r="I568" s="106">
        <v>358</v>
      </c>
      <c r="J568" s="106">
        <v>377</v>
      </c>
      <c r="K568" s="106">
        <v>399</v>
      </c>
      <c r="L568" s="195">
        <v>202.5</v>
      </c>
      <c r="M568" s="195">
        <v>205</v>
      </c>
      <c r="N568" s="195">
        <v>208</v>
      </c>
      <c r="O568" s="195">
        <v>213</v>
      </c>
      <c r="P568" s="195">
        <v>220.5</v>
      </c>
      <c r="Q568" s="195">
        <v>231</v>
      </c>
      <c r="R568" s="195">
        <v>245</v>
      </c>
      <c r="S568" s="195">
        <v>261.5</v>
      </c>
      <c r="T568" s="195">
        <v>279</v>
      </c>
      <c r="U568" s="195">
        <v>298</v>
      </c>
      <c r="V568" s="195">
        <v>318.5</v>
      </c>
      <c r="W568" s="195">
        <v>339.5</v>
      </c>
      <c r="X568" s="195">
        <v>362</v>
      </c>
      <c r="Y568" s="195">
        <v>388.5</v>
      </c>
      <c r="Z568" s="195">
        <v>418.5</v>
      </c>
      <c r="AA568" s="195">
        <v>452</v>
      </c>
      <c r="AB568" s="195">
        <v>490.5</v>
      </c>
      <c r="AC568" s="195">
        <v>533</v>
      </c>
      <c r="AD568" s="195">
        <v>578.5</v>
      </c>
    </row>
    <row r="569" spans="1:30" x14ac:dyDescent="0.2">
      <c r="A569" s="77" t="s">
        <v>32</v>
      </c>
      <c r="B569" s="79" t="s">
        <v>176</v>
      </c>
      <c r="C569" s="105">
        <v>0</v>
      </c>
      <c r="D569" s="105">
        <v>4</v>
      </c>
      <c r="E569" s="106">
        <v>787149</v>
      </c>
      <c r="F569" s="106">
        <v>795137</v>
      </c>
      <c r="G569" s="106">
        <v>802187</v>
      </c>
      <c r="H569" s="106">
        <v>808153</v>
      </c>
      <c r="I569" s="106">
        <v>812460</v>
      </c>
      <c r="J569" s="106">
        <v>814607</v>
      </c>
      <c r="K569" s="106">
        <v>817241</v>
      </c>
      <c r="L569" s="195">
        <v>728471</v>
      </c>
      <c r="M569" s="195">
        <v>725568.5</v>
      </c>
      <c r="N569" s="195">
        <v>722688.5</v>
      </c>
      <c r="O569" s="195">
        <v>719818.5</v>
      </c>
      <c r="P569" s="195">
        <v>717295</v>
      </c>
      <c r="Q569" s="195">
        <v>714926.5</v>
      </c>
      <c r="R569" s="195">
        <v>712361.5</v>
      </c>
      <c r="S569" s="195">
        <v>709863</v>
      </c>
      <c r="T569" s="195">
        <v>707675.5</v>
      </c>
      <c r="U569" s="195">
        <v>705330</v>
      </c>
      <c r="V569" s="195">
        <v>702636</v>
      </c>
      <c r="W569" s="195">
        <v>699462.5</v>
      </c>
      <c r="X569" s="195">
        <v>695610.5</v>
      </c>
      <c r="Y569" s="195">
        <v>691276</v>
      </c>
      <c r="Z569" s="195">
        <v>686632</v>
      </c>
      <c r="AA569" s="195">
        <v>681816</v>
      </c>
      <c r="AB569" s="195">
        <v>677271.5</v>
      </c>
      <c r="AC569" s="195">
        <v>673222.5</v>
      </c>
      <c r="AD569" s="195">
        <v>669353</v>
      </c>
    </row>
    <row r="570" spans="1:30" x14ac:dyDescent="0.2">
      <c r="A570" s="77" t="s">
        <v>32</v>
      </c>
      <c r="B570" s="79" t="s">
        <v>176</v>
      </c>
      <c r="C570" s="105">
        <v>5</v>
      </c>
      <c r="D570" s="105">
        <v>9</v>
      </c>
      <c r="E570" s="106">
        <v>760340</v>
      </c>
      <c r="F570" s="106">
        <v>763029</v>
      </c>
      <c r="G570" s="106">
        <v>767866</v>
      </c>
      <c r="H570" s="106">
        <v>774456</v>
      </c>
      <c r="I570" s="106">
        <v>781567</v>
      </c>
      <c r="J570" s="106">
        <v>787672</v>
      </c>
      <c r="K570" s="106">
        <v>794477</v>
      </c>
      <c r="L570" s="195">
        <v>749780</v>
      </c>
      <c r="M570" s="195">
        <v>740611.5</v>
      </c>
      <c r="N570" s="195">
        <v>734594.5</v>
      </c>
      <c r="O570" s="195">
        <v>730621</v>
      </c>
      <c r="P570" s="195">
        <v>727972.5</v>
      </c>
      <c r="Q570" s="195">
        <v>725514</v>
      </c>
      <c r="R570" s="195">
        <v>722860.5</v>
      </c>
      <c r="S570" s="195">
        <v>720270</v>
      </c>
      <c r="T570" s="195">
        <v>717663.5</v>
      </c>
      <c r="U570" s="195">
        <v>715348.5</v>
      </c>
      <c r="V570" s="195">
        <v>713133</v>
      </c>
      <c r="W570" s="195">
        <v>710687.5</v>
      </c>
      <c r="X570" s="195">
        <v>708292.5</v>
      </c>
      <c r="Y570" s="195">
        <v>706195</v>
      </c>
      <c r="Z570" s="195">
        <v>703928.5</v>
      </c>
      <c r="AA570" s="195">
        <v>701304</v>
      </c>
      <c r="AB570" s="195">
        <v>698193</v>
      </c>
      <c r="AC570" s="195">
        <v>694396.5</v>
      </c>
      <c r="AD570" s="195">
        <v>690108</v>
      </c>
    </row>
    <row r="571" spans="1:30" x14ac:dyDescent="0.2">
      <c r="A571" s="77" t="s">
        <v>32</v>
      </c>
      <c r="B571" s="79" t="s">
        <v>176</v>
      </c>
      <c r="C571" s="105">
        <v>10</v>
      </c>
      <c r="D571" s="105">
        <v>14</v>
      </c>
      <c r="E571" s="106">
        <v>756875</v>
      </c>
      <c r="F571" s="106">
        <v>757573</v>
      </c>
      <c r="G571" s="106">
        <v>758549</v>
      </c>
      <c r="H571" s="106">
        <v>759415</v>
      </c>
      <c r="I571" s="106">
        <v>760057</v>
      </c>
      <c r="J571" s="106">
        <v>760867</v>
      </c>
      <c r="K571" s="106">
        <v>764421</v>
      </c>
      <c r="L571" s="195">
        <v>786182.5</v>
      </c>
      <c r="M571" s="195">
        <v>785830.5</v>
      </c>
      <c r="N571" s="195">
        <v>780826</v>
      </c>
      <c r="O571" s="195">
        <v>772048</v>
      </c>
      <c r="P571" s="195">
        <v>760063</v>
      </c>
      <c r="Q571" s="195">
        <v>747875.5</v>
      </c>
      <c r="R571" s="195">
        <v>738873</v>
      </c>
      <c r="S571" s="195">
        <v>733023.5</v>
      </c>
      <c r="T571" s="195">
        <v>729198.5</v>
      </c>
      <c r="U571" s="195">
        <v>726669.5</v>
      </c>
      <c r="V571" s="195">
        <v>724302</v>
      </c>
      <c r="W571" s="195">
        <v>721721.5</v>
      </c>
      <c r="X571" s="195">
        <v>719193.5</v>
      </c>
      <c r="Y571" s="195">
        <v>716643.5</v>
      </c>
      <c r="Z571" s="195">
        <v>714379</v>
      </c>
      <c r="AA571" s="195">
        <v>712207.5</v>
      </c>
      <c r="AB571" s="195">
        <v>709800.5</v>
      </c>
      <c r="AC571" s="195">
        <v>707439</v>
      </c>
      <c r="AD571" s="195">
        <v>705370</v>
      </c>
    </row>
    <row r="572" spans="1:30" x14ac:dyDescent="0.2">
      <c r="A572" s="77" t="s">
        <v>32</v>
      </c>
      <c r="B572" s="79" t="s">
        <v>176</v>
      </c>
      <c r="C572" s="105">
        <v>15</v>
      </c>
      <c r="D572" s="105">
        <v>19</v>
      </c>
      <c r="E572" s="106">
        <v>755149</v>
      </c>
      <c r="F572" s="106">
        <v>761003</v>
      </c>
      <c r="G572" s="106">
        <v>764859</v>
      </c>
      <c r="H572" s="106">
        <v>766645</v>
      </c>
      <c r="I572" s="106">
        <v>766741</v>
      </c>
      <c r="J572" s="106">
        <v>765542</v>
      </c>
      <c r="K572" s="106">
        <v>762727</v>
      </c>
      <c r="L572" s="195">
        <v>768632</v>
      </c>
      <c r="M572" s="195">
        <v>768096</v>
      </c>
      <c r="N572" s="195">
        <v>769493.5</v>
      </c>
      <c r="O572" s="195">
        <v>772805</v>
      </c>
      <c r="P572" s="195">
        <v>777703</v>
      </c>
      <c r="Q572" s="195">
        <v>781821.5</v>
      </c>
      <c r="R572" s="195">
        <v>781971</v>
      </c>
      <c r="S572" s="195">
        <v>777424</v>
      </c>
      <c r="T572" s="195">
        <v>769027.5</v>
      </c>
      <c r="U572" s="195">
        <v>757350</v>
      </c>
      <c r="V572" s="195">
        <v>745406.5</v>
      </c>
      <c r="W572" s="195">
        <v>736599</v>
      </c>
      <c r="X572" s="195">
        <v>730911</v>
      </c>
      <c r="Y572" s="195">
        <v>727223</v>
      </c>
      <c r="Z572" s="195">
        <v>724813</v>
      </c>
      <c r="AA572" s="195">
        <v>722548</v>
      </c>
      <c r="AB572" s="195">
        <v>720051</v>
      </c>
      <c r="AC572" s="195">
        <v>717588.5</v>
      </c>
      <c r="AD572" s="195">
        <v>715088.5</v>
      </c>
    </row>
    <row r="573" spans="1:30" x14ac:dyDescent="0.2">
      <c r="A573" s="77" t="s">
        <v>32</v>
      </c>
      <c r="B573" s="79" t="s">
        <v>176</v>
      </c>
      <c r="C573" s="105">
        <v>20</v>
      </c>
      <c r="D573" s="105">
        <v>24</v>
      </c>
      <c r="E573" s="106">
        <v>713775</v>
      </c>
      <c r="F573" s="106">
        <v>725612</v>
      </c>
      <c r="G573" s="106">
        <v>738914</v>
      </c>
      <c r="H573" s="106">
        <v>752218</v>
      </c>
      <c r="I573" s="106">
        <v>763309</v>
      </c>
      <c r="J573" s="106">
        <v>770693</v>
      </c>
      <c r="K573" s="106">
        <v>771407</v>
      </c>
      <c r="L573" s="195">
        <v>779267</v>
      </c>
      <c r="M573" s="195">
        <v>774419</v>
      </c>
      <c r="N573" s="195">
        <v>769015.5</v>
      </c>
      <c r="O573" s="195">
        <v>764226</v>
      </c>
      <c r="P573" s="195">
        <v>760898</v>
      </c>
      <c r="Q573" s="195">
        <v>759500.5</v>
      </c>
      <c r="R573" s="195">
        <v>760083.5</v>
      </c>
      <c r="S573" s="195">
        <v>762593</v>
      </c>
      <c r="T573" s="195">
        <v>766837.5</v>
      </c>
      <c r="U573" s="195">
        <v>772449</v>
      </c>
      <c r="V573" s="195">
        <v>777091</v>
      </c>
      <c r="W573" s="195">
        <v>777653.5</v>
      </c>
      <c r="X573" s="195">
        <v>773463</v>
      </c>
      <c r="Y573" s="195">
        <v>765381.5</v>
      </c>
      <c r="Z573" s="195">
        <v>753985.5</v>
      </c>
      <c r="AA573" s="195">
        <v>742285.5</v>
      </c>
      <c r="AB573" s="195">
        <v>733674</v>
      </c>
      <c r="AC573" s="195">
        <v>728133</v>
      </c>
      <c r="AD573" s="195">
        <v>724548</v>
      </c>
    </row>
    <row r="574" spans="1:30" x14ac:dyDescent="0.2">
      <c r="A574" s="77" t="s">
        <v>32</v>
      </c>
      <c r="B574" s="79" t="s">
        <v>176</v>
      </c>
      <c r="C574" s="105">
        <v>25</v>
      </c>
      <c r="D574" s="105">
        <v>29</v>
      </c>
      <c r="E574" s="106">
        <v>669827</v>
      </c>
      <c r="F574" s="106">
        <v>681529</v>
      </c>
      <c r="G574" s="106">
        <v>693186</v>
      </c>
      <c r="H574" s="106">
        <v>704733</v>
      </c>
      <c r="I574" s="106">
        <v>716263</v>
      </c>
      <c r="J574" s="106">
        <v>727724</v>
      </c>
      <c r="K574" s="106">
        <v>735815</v>
      </c>
      <c r="L574" s="195">
        <v>769113</v>
      </c>
      <c r="M574" s="195">
        <v>771966.5</v>
      </c>
      <c r="N574" s="195">
        <v>773363.5</v>
      </c>
      <c r="O574" s="195">
        <v>773107</v>
      </c>
      <c r="P574" s="195">
        <v>771375.5</v>
      </c>
      <c r="Q574" s="195">
        <v>768606.5</v>
      </c>
      <c r="R574" s="195">
        <v>764999.5</v>
      </c>
      <c r="S574" s="195">
        <v>760929.5</v>
      </c>
      <c r="T574" s="195">
        <v>757301.5</v>
      </c>
      <c r="U574" s="195">
        <v>754870</v>
      </c>
      <c r="V574" s="195">
        <v>754113</v>
      </c>
      <c r="W574" s="195">
        <v>755177.5</v>
      </c>
      <c r="X574" s="195">
        <v>758088.5</v>
      </c>
      <c r="Y574" s="195">
        <v>762671</v>
      </c>
      <c r="Z574" s="195">
        <v>768565</v>
      </c>
      <c r="AA574" s="195">
        <v>773446.5</v>
      </c>
      <c r="AB574" s="195">
        <v>774214.5</v>
      </c>
      <c r="AC574" s="195">
        <v>770197.5</v>
      </c>
      <c r="AD574" s="195">
        <v>762254</v>
      </c>
    </row>
    <row r="575" spans="1:30" x14ac:dyDescent="0.2">
      <c r="A575" s="77" t="s">
        <v>32</v>
      </c>
      <c r="B575" s="79" t="s">
        <v>176</v>
      </c>
      <c r="C575" s="105">
        <v>30</v>
      </c>
      <c r="D575" s="105">
        <v>34</v>
      </c>
      <c r="E575" s="106">
        <v>610657</v>
      </c>
      <c r="F575" s="106">
        <v>623704</v>
      </c>
      <c r="G575" s="106">
        <v>637860</v>
      </c>
      <c r="H575" s="106">
        <v>652395</v>
      </c>
      <c r="I575" s="106">
        <v>666325</v>
      </c>
      <c r="J575" s="106">
        <v>679034</v>
      </c>
      <c r="K575" s="106">
        <v>688506</v>
      </c>
      <c r="L575" s="195">
        <v>728538.5</v>
      </c>
      <c r="M575" s="195">
        <v>736089.5</v>
      </c>
      <c r="N575" s="195">
        <v>742977</v>
      </c>
      <c r="O575" s="195">
        <v>749302.5</v>
      </c>
      <c r="P575" s="195">
        <v>754898.5</v>
      </c>
      <c r="Q575" s="195">
        <v>759633.5</v>
      </c>
      <c r="R575" s="195">
        <v>763451</v>
      </c>
      <c r="S575" s="195">
        <v>765921</v>
      </c>
      <c r="T575" s="195">
        <v>766617.5</v>
      </c>
      <c r="U575" s="195">
        <v>765632.5</v>
      </c>
      <c r="V575" s="195">
        <v>763406.5</v>
      </c>
      <c r="W575" s="195">
        <v>760216</v>
      </c>
      <c r="X575" s="195">
        <v>756501.5</v>
      </c>
      <c r="Y575" s="195">
        <v>753179</v>
      </c>
      <c r="Z575" s="195">
        <v>751007</v>
      </c>
      <c r="AA575" s="195">
        <v>750466.5</v>
      </c>
      <c r="AB575" s="195">
        <v>751709</v>
      </c>
      <c r="AC575" s="195">
        <v>754760</v>
      </c>
      <c r="AD575" s="195">
        <v>759441.5</v>
      </c>
    </row>
    <row r="576" spans="1:30" x14ac:dyDescent="0.2">
      <c r="A576" s="77" t="s">
        <v>32</v>
      </c>
      <c r="B576" s="79" t="s">
        <v>176</v>
      </c>
      <c r="C576" s="105">
        <v>35</v>
      </c>
      <c r="D576" s="105">
        <v>39</v>
      </c>
      <c r="E576" s="106">
        <v>553089</v>
      </c>
      <c r="F576" s="106">
        <v>563965</v>
      </c>
      <c r="G576" s="106">
        <v>576143</v>
      </c>
      <c r="H576" s="106">
        <v>589162</v>
      </c>
      <c r="I576" s="106">
        <v>602376</v>
      </c>
      <c r="J576" s="106">
        <v>615341</v>
      </c>
      <c r="K576" s="106">
        <v>627206</v>
      </c>
      <c r="L576" s="195">
        <v>666287.5</v>
      </c>
      <c r="M576" s="195">
        <v>679029.5</v>
      </c>
      <c r="N576" s="195">
        <v>690789.5</v>
      </c>
      <c r="O576" s="195">
        <v>701613.5</v>
      </c>
      <c r="P576" s="195">
        <v>711480.5</v>
      </c>
      <c r="Q576" s="195">
        <v>720447</v>
      </c>
      <c r="R576" s="195">
        <v>728651.5</v>
      </c>
      <c r="S576" s="195">
        <v>736276.5</v>
      </c>
      <c r="T576" s="195">
        <v>743259</v>
      </c>
      <c r="U576" s="195">
        <v>749371</v>
      </c>
      <c r="V576" s="195">
        <v>754480</v>
      </c>
      <c r="W576" s="195">
        <v>758586</v>
      </c>
      <c r="X576" s="195">
        <v>761309</v>
      </c>
      <c r="Y576" s="195">
        <v>762232</v>
      </c>
      <c r="Z576" s="195">
        <v>761450</v>
      </c>
      <c r="AA576" s="195">
        <v>759405.5</v>
      </c>
      <c r="AB576" s="195">
        <v>756377.5</v>
      </c>
      <c r="AC576" s="195">
        <v>752804.5</v>
      </c>
      <c r="AD576" s="195">
        <v>749597</v>
      </c>
    </row>
    <row r="577" spans="1:30" x14ac:dyDescent="0.2">
      <c r="A577" s="77" t="s">
        <v>32</v>
      </c>
      <c r="B577" s="79" t="s">
        <v>176</v>
      </c>
      <c r="C577" s="105">
        <v>40</v>
      </c>
      <c r="D577" s="105">
        <v>44</v>
      </c>
      <c r="E577" s="106">
        <v>503764</v>
      </c>
      <c r="F577" s="106">
        <v>513580.00000000006</v>
      </c>
      <c r="G577" s="106">
        <v>523518</v>
      </c>
      <c r="H577" s="106">
        <v>533548</v>
      </c>
      <c r="I577" s="106">
        <v>543725</v>
      </c>
      <c r="J577" s="106">
        <v>554097</v>
      </c>
      <c r="K577" s="106">
        <v>564474</v>
      </c>
      <c r="L577" s="195">
        <v>586493</v>
      </c>
      <c r="M577" s="195">
        <v>601367.5</v>
      </c>
      <c r="N577" s="195">
        <v>616229.5</v>
      </c>
      <c r="O577" s="195">
        <v>630863</v>
      </c>
      <c r="P577" s="195">
        <v>645247</v>
      </c>
      <c r="Q577" s="195">
        <v>659174.5</v>
      </c>
      <c r="R577" s="195">
        <v>672314</v>
      </c>
      <c r="S577" s="195">
        <v>684533.5</v>
      </c>
      <c r="T577" s="195">
        <v>695769</v>
      </c>
      <c r="U577" s="195">
        <v>705960.5</v>
      </c>
      <c r="V577" s="195">
        <v>715164</v>
      </c>
      <c r="W577" s="195">
        <v>723551</v>
      </c>
      <c r="X577" s="195">
        <v>731335.5</v>
      </c>
      <c r="Y577" s="195">
        <v>738461.5</v>
      </c>
      <c r="Z577" s="195">
        <v>744703.5</v>
      </c>
      <c r="AA577" s="195">
        <v>749929</v>
      </c>
      <c r="AB577" s="195">
        <v>754143</v>
      </c>
      <c r="AC577" s="195">
        <v>756966.5</v>
      </c>
      <c r="AD577" s="195">
        <v>757981.5</v>
      </c>
    </row>
    <row r="578" spans="1:30" x14ac:dyDescent="0.2">
      <c r="A578" s="77" t="s">
        <v>32</v>
      </c>
      <c r="B578" s="79" t="s">
        <v>176</v>
      </c>
      <c r="C578" s="105">
        <v>45</v>
      </c>
      <c r="D578" s="105">
        <v>49</v>
      </c>
      <c r="E578" s="106">
        <v>444974</v>
      </c>
      <c r="F578" s="106">
        <v>456499</v>
      </c>
      <c r="G578" s="106">
        <v>468367</v>
      </c>
      <c r="H578" s="106">
        <v>480179</v>
      </c>
      <c r="I578" s="106">
        <v>491417</v>
      </c>
      <c r="J578" s="106">
        <v>501771</v>
      </c>
      <c r="K578" s="106">
        <v>511441</v>
      </c>
      <c r="L578" s="195">
        <v>512074.49999999994</v>
      </c>
      <c r="M578" s="195">
        <v>524148.5</v>
      </c>
      <c r="N578" s="195">
        <v>536980</v>
      </c>
      <c r="O578" s="195">
        <v>550589.5</v>
      </c>
      <c r="P578" s="195">
        <v>564864.5</v>
      </c>
      <c r="Q578" s="195">
        <v>579649</v>
      </c>
      <c r="R578" s="195">
        <v>594738</v>
      </c>
      <c r="S578" s="195">
        <v>609851</v>
      </c>
      <c r="T578" s="195">
        <v>624706.5</v>
      </c>
      <c r="U578" s="195">
        <v>639257</v>
      </c>
      <c r="V578" s="195">
        <v>653298</v>
      </c>
      <c r="W578" s="195">
        <v>666521.5</v>
      </c>
      <c r="X578" s="195">
        <v>678815.5</v>
      </c>
      <c r="Y578" s="195">
        <v>690121.5</v>
      </c>
      <c r="Z578" s="195">
        <v>700381</v>
      </c>
      <c r="AA578" s="195">
        <v>709650.5</v>
      </c>
      <c r="AB578" s="195">
        <v>718101.5</v>
      </c>
      <c r="AC578" s="195">
        <v>725946.5</v>
      </c>
      <c r="AD578" s="195">
        <v>733128</v>
      </c>
    </row>
    <row r="579" spans="1:30" x14ac:dyDescent="0.2">
      <c r="A579" s="77" t="s">
        <v>32</v>
      </c>
      <c r="B579" s="79" t="s">
        <v>176</v>
      </c>
      <c r="C579" s="105">
        <v>50</v>
      </c>
      <c r="D579" s="105">
        <v>54</v>
      </c>
      <c r="E579" s="106">
        <v>379523</v>
      </c>
      <c r="F579" s="106">
        <v>390807</v>
      </c>
      <c r="G579" s="106">
        <v>403041</v>
      </c>
      <c r="H579" s="106">
        <v>415742</v>
      </c>
      <c r="I579" s="106">
        <v>428249</v>
      </c>
      <c r="J579" s="106">
        <v>440121</v>
      </c>
      <c r="K579" s="106">
        <v>451691</v>
      </c>
      <c r="L579" s="195">
        <v>451447</v>
      </c>
      <c r="M579" s="195">
        <v>461352.5</v>
      </c>
      <c r="N579" s="195">
        <v>471305.5</v>
      </c>
      <c r="O579" s="195">
        <v>481668.5</v>
      </c>
      <c r="P579" s="195">
        <v>492756.5</v>
      </c>
      <c r="Q579" s="195">
        <v>504403</v>
      </c>
      <c r="R579" s="195">
        <v>516597</v>
      </c>
      <c r="S579" s="195">
        <v>529563.5</v>
      </c>
      <c r="T579" s="195">
        <v>543280.5</v>
      </c>
      <c r="U579" s="195">
        <v>557622</v>
      </c>
      <c r="V579" s="195">
        <v>572430.5</v>
      </c>
      <c r="W579" s="195">
        <v>587519</v>
      </c>
      <c r="X579" s="195">
        <v>602625</v>
      </c>
      <c r="Y579" s="195">
        <v>617472</v>
      </c>
      <c r="Z579" s="195">
        <v>632012</v>
      </c>
      <c r="AA579" s="195">
        <v>646043.5</v>
      </c>
      <c r="AB579" s="195">
        <v>659265.5</v>
      </c>
      <c r="AC579" s="195">
        <v>671564.5</v>
      </c>
      <c r="AD579" s="195">
        <v>682883</v>
      </c>
    </row>
    <row r="580" spans="1:30" x14ac:dyDescent="0.2">
      <c r="A580" s="77" t="s">
        <v>32</v>
      </c>
      <c r="B580" s="79" t="s">
        <v>176</v>
      </c>
      <c r="C580" s="105">
        <v>55</v>
      </c>
      <c r="D580" s="105">
        <v>59</v>
      </c>
      <c r="E580" s="106">
        <v>320570</v>
      </c>
      <c r="F580" s="106">
        <v>329519</v>
      </c>
      <c r="G580" s="106">
        <v>339408</v>
      </c>
      <c r="H580" s="106">
        <v>350023</v>
      </c>
      <c r="I580" s="106">
        <v>360989</v>
      </c>
      <c r="J580" s="106">
        <v>372034</v>
      </c>
      <c r="K580" s="106">
        <v>383371</v>
      </c>
      <c r="L580" s="195">
        <v>391239.5</v>
      </c>
      <c r="M580" s="195">
        <v>401768</v>
      </c>
      <c r="N580" s="195">
        <v>412147.5</v>
      </c>
      <c r="O580" s="195">
        <v>422195</v>
      </c>
      <c r="P580" s="195">
        <v>432027.5</v>
      </c>
      <c r="Q580" s="195">
        <v>441923</v>
      </c>
      <c r="R580" s="195">
        <v>451888</v>
      </c>
      <c r="S580" s="195">
        <v>461918.5</v>
      </c>
      <c r="T580" s="195">
        <v>472343</v>
      </c>
      <c r="U580" s="195">
        <v>483457.5</v>
      </c>
      <c r="V580" s="195">
        <v>495101.5</v>
      </c>
      <c r="W580" s="195">
        <v>507273</v>
      </c>
      <c r="X580" s="195">
        <v>520200.00000000006</v>
      </c>
      <c r="Y580" s="195">
        <v>533865</v>
      </c>
      <c r="Z580" s="195">
        <v>548143.5</v>
      </c>
      <c r="AA580" s="195">
        <v>562882</v>
      </c>
      <c r="AB580" s="195">
        <v>577899.5</v>
      </c>
      <c r="AC580" s="195">
        <v>592935.5</v>
      </c>
      <c r="AD580" s="195">
        <v>607718</v>
      </c>
    </row>
    <row r="581" spans="1:30" x14ac:dyDescent="0.2">
      <c r="A581" s="77" t="s">
        <v>32</v>
      </c>
      <c r="B581" s="79" t="s">
        <v>176</v>
      </c>
      <c r="C581" s="105">
        <v>60</v>
      </c>
      <c r="D581" s="105">
        <v>64</v>
      </c>
      <c r="E581" s="106">
        <v>265846</v>
      </c>
      <c r="F581" s="106">
        <v>276378</v>
      </c>
      <c r="G581" s="106">
        <v>285438</v>
      </c>
      <c r="H581" s="106">
        <v>293534</v>
      </c>
      <c r="I581" s="106">
        <v>301602</v>
      </c>
      <c r="J581" s="106">
        <v>310214</v>
      </c>
      <c r="K581" s="106">
        <v>319312</v>
      </c>
      <c r="L581" s="195">
        <v>324678.5</v>
      </c>
      <c r="M581" s="195">
        <v>335314</v>
      </c>
      <c r="N581" s="195">
        <v>346408.5</v>
      </c>
      <c r="O581" s="195">
        <v>357775</v>
      </c>
      <c r="P581" s="195">
        <v>368809.5</v>
      </c>
      <c r="Q581" s="195">
        <v>379407</v>
      </c>
      <c r="R581" s="195">
        <v>389891</v>
      </c>
      <c r="S581" s="195">
        <v>400245</v>
      </c>
      <c r="T581" s="195">
        <v>410273.5</v>
      </c>
      <c r="U581" s="195">
        <v>420083</v>
      </c>
      <c r="V581" s="195">
        <v>429943.5</v>
      </c>
      <c r="W581" s="195">
        <v>439869</v>
      </c>
      <c r="X581" s="195">
        <v>449861</v>
      </c>
      <c r="Y581" s="195">
        <v>460239</v>
      </c>
      <c r="Z581" s="195">
        <v>471291</v>
      </c>
      <c r="AA581" s="195">
        <v>482863</v>
      </c>
      <c r="AB581" s="195">
        <v>494955.5</v>
      </c>
      <c r="AC581" s="195">
        <v>507792.5</v>
      </c>
      <c r="AD581" s="195">
        <v>521355.5</v>
      </c>
    </row>
    <row r="582" spans="1:30" x14ac:dyDescent="0.2">
      <c r="A582" s="77" t="s">
        <v>32</v>
      </c>
      <c r="B582" s="79" t="s">
        <v>176</v>
      </c>
      <c r="C582" s="105">
        <v>65</v>
      </c>
      <c r="D582" s="105">
        <v>69</v>
      </c>
      <c r="E582" s="106">
        <v>187100</v>
      </c>
      <c r="F582" s="106">
        <v>197613</v>
      </c>
      <c r="G582" s="106">
        <v>211230</v>
      </c>
      <c r="H582" s="106">
        <v>226401</v>
      </c>
      <c r="I582" s="106">
        <v>240813</v>
      </c>
      <c r="J582" s="106">
        <v>253078</v>
      </c>
      <c r="K582" s="106">
        <v>263321</v>
      </c>
      <c r="L582" s="195">
        <v>265058</v>
      </c>
      <c r="M582" s="195">
        <v>273500</v>
      </c>
      <c r="N582" s="195">
        <v>281971.5</v>
      </c>
      <c r="O582" s="195">
        <v>290712.5</v>
      </c>
      <c r="P582" s="195">
        <v>300033</v>
      </c>
      <c r="Q582" s="195">
        <v>309996.5</v>
      </c>
      <c r="R582" s="195">
        <v>320450.5</v>
      </c>
      <c r="S582" s="195">
        <v>331354.5</v>
      </c>
      <c r="T582" s="195">
        <v>342521.5</v>
      </c>
      <c r="U582" s="195">
        <v>353370.5</v>
      </c>
      <c r="V582" s="195">
        <v>363799.5</v>
      </c>
      <c r="W582" s="195">
        <v>374122</v>
      </c>
      <c r="X582" s="195">
        <v>384329.5</v>
      </c>
      <c r="Y582" s="195">
        <v>394232.5</v>
      </c>
      <c r="Z582" s="195">
        <v>403927</v>
      </c>
      <c r="AA582" s="195">
        <v>413677.5</v>
      </c>
      <c r="AB582" s="195">
        <v>423503</v>
      </c>
      <c r="AC582" s="195">
        <v>433402</v>
      </c>
      <c r="AD582" s="195">
        <v>443681.5</v>
      </c>
    </row>
    <row r="583" spans="1:30" x14ac:dyDescent="0.2">
      <c r="A583" s="77" t="s">
        <v>32</v>
      </c>
      <c r="B583" s="79" t="s">
        <v>176</v>
      </c>
      <c r="C583" s="105">
        <v>70</v>
      </c>
      <c r="D583" s="105">
        <v>74</v>
      </c>
      <c r="E583" s="106">
        <v>149403</v>
      </c>
      <c r="F583" s="106">
        <v>152841</v>
      </c>
      <c r="G583" s="106">
        <v>155804</v>
      </c>
      <c r="H583" s="106">
        <v>159318</v>
      </c>
      <c r="I583" s="106">
        <v>164869</v>
      </c>
      <c r="J583" s="106">
        <v>173174</v>
      </c>
      <c r="K583" s="106">
        <v>183120</v>
      </c>
      <c r="L583" s="195">
        <v>203895</v>
      </c>
      <c r="M583" s="195">
        <v>213555</v>
      </c>
      <c r="N583" s="195">
        <v>221981.5</v>
      </c>
      <c r="O583" s="195">
        <v>230015.5</v>
      </c>
      <c r="P583" s="195">
        <v>238131.5</v>
      </c>
      <c r="Q583" s="195">
        <v>246311.5</v>
      </c>
      <c r="R583" s="195">
        <v>254473</v>
      </c>
      <c r="S583" s="195">
        <v>262679.5</v>
      </c>
      <c r="T583" s="195">
        <v>271148.5</v>
      </c>
      <c r="U583" s="195">
        <v>280167.5</v>
      </c>
      <c r="V583" s="195">
        <v>289795.5</v>
      </c>
      <c r="W583" s="195">
        <v>299890</v>
      </c>
      <c r="X583" s="195">
        <v>310414</v>
      </c>
      <c r="Y583" s="195">
        <v>321194.5</v>
      </c>
      <c r="Z583" s="195">
        <v>331685.5</v>
      </c>
      <c r="AA583" s="195">
        <v>341798</v>
      </c>
      <c r="AB583" s="195">
        <v>351829</v>
      </c>
      <c r="AC583" s="195">
        <v>361766</v>
      </c>
      <c r="AD583" s="195">
        <v>371431</v>
      </c>
    </row>
    <row r="584" spans="1:30" x14ac:dyDescent="0.2">
      <c r="A584" s="77" t="s">
        <v>32</v>
      </c>
      <c r="B584" s="79" t="s">
        <v>176</v>
      </c>
      <c r="C584" s="105">
        <v>75</v>
      </c>
      <c r="D584" s="105">
        <v>79</v>
      </c>
      <c r="E584" s="106">
        <v>106006</v>
      </c>
      <c r="F584" s="106">
        <v>110143</v>
      </c>
      <c r="G584" s="106">
        <v>115206</v>
      </c>
      <c r="H584" s="106">
        <v>120691</v>
      </c>
      <c r="I584" s="106">
        <v>125890</v>
      </c>
      <c r="J584" s="106">
        <v>130493</v>
      </c>
      <c r="K584" s="106">
        <v>133753</v>
      </c>
      <c r="L584" s="195">
        <v>139083</v>
      </c>
      <c r="M584" s="195">
        <v>145608.5</v>
      </c>
      <c r="N584" s="195">
        <v>153833</v>
      </c>
      <c r="O584" s="195">
        <v>162932</v>
      </c>
      <c r="P584" s="195">
        <v>172470.5</v>
      </c>
      <c r="Q584" s="195">
        <v>182153</v>
      </c>
      <c r="R584" s="195">
        <v>191053</v>
      </c>
      <c r="S584" s="195">
        <v>198895</v>
      </c>
      <c r="T584" s="195">
        <v>206410</v>
      </c>
      <c r="U584" s="195">
        <v>214007</v>
      </c>
      <c r="V584" s="195">
        <v>221671.5</v>
      </c>
      <c r="W584" s="195">
        <v>229334.5</v>
      </c>
      <c r="X584" s="195">
        <v>237054</v>
      </c>
      <c r="Y584" s="195">
        <v>245026.5</v>
      </c>
      <c r="Z584" s="195">
        <v>253516.5</v>
      </c>
      <c r="AA584" s="195">
        <v>262582</v>
      </c>
      <c r="AB584" s="195">
        <v>272087.5</v>
      </c>
      <c r="AC584" s="195">
        <v>281995.5</v>
      </c>
      <c r="AD584" s="195">
        <v>292150</v>
      </c>
    </row>
    <row r="585" spans="1:30" x14ac:dyDescent="0.2">
      <c r="A585" s="77" t="s">
        <v>32</v>
      </c>
      <c r="B585" s="79" t="s">
        <v>176</v>
      </c>
      <c r="C585" s="105">
        <v>80</v>
      </c>
      <c r="D585" s="105">
        <v>84</v>
      </c>
      <c r="E585" s="106">
        <v>69963</v>
      </c>
      <c r="F585" s="106">
        <v>72177</v>
      </c>
      <c r="G585" s="106">
        <v>74533</v>
      </c>
      <c r="H585" s="106">
        <v>77270</v>
      </c>
      <c r="I585" s="106">
        <v>80562</v>
      </c>
      <c r="J585" s="106">
        <v>84427</v>
      </c>
      <c r="K585" s="106">
        <v>88068</v>
      </c>
      <c r="L585" s="195">
        <v>91722</v>
      </c>
      <c r="M585" s="195">
        <v>95864.5</v>
      </c>
      <c r="N585" s="195">
        <v>100029</v>
      </c>
      <c r="O585" s="195">
        <v>104168</v>
      </c>
      <c r="P585" s="195">
        <v>108297.5</v>
      </c>
      <c r="Q585" s="195">
        <v>112736</v>
      </c>
      <c r="R585" s="195">
        <v>118390.5</v>
      </c>
      <c r="S585" s="195">
        <v>125492.5</v>
      </c>
      <c r="T585" s="195">
        <v>133297</v>
      </c>
      <c r="U585" s="195">
        <v>141409</v>
      </c>
      <c r="V585" s="195">
        <v>149601</v>
      </c>
      <c r="W585" s="195">
        <v>157186.5</v>
      </c>
      <c r="X585" s="195">
        <v>163978.5</v>
      </c>
      <c r="Y585" s="195">
        <v>170542.5</v>
      </c>
      <c r="Z585" s="195">
        <v>177191</v>
      </c>
      <c r="AA585" s="195">
        <v>183921</v>
      </c>
      <c r="AB585" s="195">
        <v>190678.5</v>
      </c>
      <c r="AC585" s="195">
        <v>197508</v>
      </c>
      <c r="AD585" s="195">
        <v>204581</v>
      </c>
    </row>
    <row r="586" spans="1:30" x14ac:dyDescent="0.2">
      <c r="A586" s="77" t="s">
        <v>32</v>
      </c>
      <c r="B586" s="79" t="s">
        <v>176</v>
      </c>
      <c r="C586" s="105">
        <v>85</v>
      </c>
      <c r="D586" s="105">
        <v>89</v>
      </c>
      <c r="E586" s="106">
        <v>38423</v>
      </c>
      <c r="F586" s="106">
        <v>40366</v>
      </c>
      <c r="G586" s="106">
        <v>42208</v>
      </c>
      <c r="H586" s="106">
        <v>43872</v>
      </c>
      <c r="I586" s="106">
        <v>45506</v>
      </c>
      <c r="J586" s="106">
        <v>47230</v>
      </c>
      <c r="K586" s="106">
        <v>49540</v>
      </c>
      <c r="L586" s="195">
        <v>48601</v>
      </c>
      <c r="M586" s="195">
        <v>50858</v>
      </c>
      <c r="N586" s="195">
        <v>53369.5</v>
      </c>
      <c r="O586" s="195">
        <v>56094</v>
      </c>
      <c r="P586" s="195">
        <v>58941</v>
      </c>
      <c r="Q586" s="195">
        <v>61894</v>
      </c>
      <c r="R586" s="195">
        <v>64947.999999999993</v>
      </c>
      <c r="S586" s="195">
        <v>68041.5</v>
      </c>
      <c r="T586" s="195">
        <v>71134</v>
      </c>
      <c r="U586" s="195">
        <v>74230.5</v>
      </c>
      <c r="V586" s="195">
        <v>77570</v>
      </c>
      <c r="W586" s="195">
        <v>81828.5</v>
      </c>
      <c r="X586" s="195">
        <v>87157</v>
      </c>
      <c r="Y586" s="195">
        <v>92965</v>
      </c>
      <c r="Z586" s="195">
        <v>98938.5</v>
      </c>
      <c r="AA586" s="195">
        <v>104947</v>
      </c>
      <c r="AB586" s="195">
        <v>110583.5</v>
      </c>
      <c r="AC586" s="195">
        <v>115745</v>
      </c>
      <c r="AD586" s="195">
        <v>120795</v>
      </c>
    </row>
    <row r="587" spans="1:30" x14ac:dyDescent="0.2">
      <c r="A587" s="77" t="s">
        <v>32</v>
      </c>
      <c r="B587" s="79" t="s">
        <v>176</v>
      </c>
      <c r="C587" s="105">
        <v>90</v>
      </c>
      <c r="D587" s="105">
        <v>94</v>
      </c>
      <c r="E587" s="106">
        <v>17058</v>
      </c>
      <c r="F587" s="106">
        <v>18334</v>
      </c>
      <c r="G587" s="106">
        <v>19282</v>
      </c>
      <c r="H587" s="106">
        <v>20097</v>
      </c>
      <c r="I587" s="106">
        <v>20771</v>
      </c>
      <c r="J587" s="106">
        <v>21406</v>
      </c>
      <c r="K587" s="106">
        <v>23037</v>
      </c>
      <c r="L587" s="195">
        <v>19942</v>
      </c>
      <c r="M587" s="195">
        <v>20831</v>
      </c>
      <c r="N587" s="195">
        <v>21768.5</v>
      </c>
      <c r="O587" s="195">
        <v>22786.5</v>
      </c>
      <c r="P587" s="195">
        <v>23898</v>
      </c>
      <c r="Q587" s="195">
        <v>25098.5</v>
      </c>
      <c r="R587" s="195">
        <v>26414</v>
      </c>
      <c r="S587" s="195">
        <v>27880</v>
      </c>
      <c r="T587" s="195">
        <v>29468</v>
      </c>
      <c r="U587" s="195">
        <v>31124.5</v>
      </c>
      <c r="V587" s="195">
        <v>32843.5</v>
      </c>
      <c r="W587" s="195">
        <v>34627.5</v>
      </c>
      <c r="X587" s="195">
        <v>36451</v>
      </c>
      <c r="Y587" s="195">
        <v>38292.5</v>
      </c>
      <c r="Z587" s="195">
        <v>40146</v>
      </c>
      <c r="AA587" s="195">
        <v>42161.5</v>
      </c>
      <c r="AB587" s="195">
        <v>44751</v>
      </c>
      <c r="AC587" s="195">
        <v>47984</v>
      </c>
      <c r="AD587" s="195">
        <v>51476.5</v>
      </c>
    </row>
    <row r="588" spans="1:30" x14ac:dyDescent="0.2">
      <c r="A588" s="77" t="s">
        <v>32</v>
      </c>
      <c r="B588" s="79" t="s">
        <v>176</v>
      </c>
      <c r="C588" s="105">
        <v>95</v>
      </c>
      <c r="D588" s="105">
        <v>99</v>
      </c>
      <c r="E588" s="106">
        <v>6002</v>
      </c>
      <c r="F588" s="106">
        <v>6386</v>
      </c>
      <c r="G588" s="106">
        <v>6919</v>
      </c>
      <c r="H588" s="106">
        <v>7399</v>
      </c>
      <c r="I588" s="106">
        <v>7659</v>
      </c>
      <c r="J588" s="106">
        <v>7576</v>
      </c>
      <c r="K588" s="106">
        <v>8117.0000000000009</v>
      </c>
      <c r="L588" s="195">
        <v>5102</v>
      </c>
      <c r="M588" s="195">
        <v>5363.5</v>
      </c>
      <c r="N588" s="195">
        <v>5647</v>
      </c>
      <c r="O588" s="195">
        <v>5941</v>
      </c>
      <c r="P588" s="195">
        <v>6247</v>
      </c>
      <c r="Q588" s="195">
        <v>6567.5</v>
      </c>
      <c r="R588" s="195">
        <v>6906</v>
      </c>
      <c r="S588" s="195">
        <v>7266.5</v>
      </c>
      <c r="T588" s="195">
        <v>7658.5</v>
      </c>
      <c r="U588" s="195">
        <v>8087</v>
      </c>
      <c r="V588" s="195">
        <v>8551.5</v>
      </c>
      <c r="W588" s="195">
        <v>9061</v>
      </c>
      <c r="X588" s="195">
        <v>9630</v>
      </c>
      <c r="Y588" s="195">
        <v>10247.5</v>
      </c>
      <c r="Z588" s="195">
        <v>10892</v>
      </c>
      <c r="AA588" s="195">
        <v>11564</v>
      </c>
      <c r="AB588" s="195">
        <v>12267.5</v>
      </c>
      <c r="AC588" s="195">
        <v>12995</v>
      </c>
      <c r="AD588" s="195">
        <v>13738</v>
      </c>
    </row>
    <row r="589" spans="1:30" x14ac:dyDescent="0.2">
      <c r="A589" s="77" t="s">
        <v>32</v>
      </c>
      <c r="B589" s="79" t="s">
        <v>176</v>
      </c>
      <c r="C589" s="105">
        <v>100</v>
      </c>
      <c r="D589" s="105">
        <v>104</v>
      </c>
      <c r="E589" s="106">
        <v>1570</v>
      </c>
      <c r="F589" s="106">
        <v>1687</v>
      </c>
      <c r="G589" s="106">
        <v>1800</v>
      </c>
      <c r="H589" s="106">
        <v>1910</v>
      </c>
      <c r="I589" s="106">
        <v>2020</v>
      </c>
      <c r="J589" s="106">
        <v>2132</v>
      </c>
      <c r="K589" s="106">
        <v>2253</v>
      </c>
      <c r="L589" s="195">
        <v>791</v>
      </c>
      <c r="M589" s="195">
        <v>824</v>
      </c>
      <c r="N589" s="195">
        <v>857.5</v>
      </c>
      <c r="O589" s="195">
        <v>895.5</v>
      </c>
      <c r="P589" s="195">
        <v>940</v>
      </c>
      <c r="Q589" s="195">
        <v>990.5</v>
      </c>
      <c r="R589" s="195">
        <v>1049</v>
      </c>
      <c r="S589" s="195">
        <v>1113</v>
      </c>
      <c r="T589" s="195">
        <v>1177.5</v>
      </c>
      <c r="U589" s="195">
        <v>1244.5</v>
      </c>
      <c r="V589" s="195">
        <v>1317</v>
      </c>
      <c r="W589" s="195">
        <v>1394</v>
      </c>
      <c r="X589" s="195">
        <v>1478</v>
      </c>
      <c r="Y589" s="195">
        <v>1570</v>
      </c>
      <c r="Z589" s="195">
        <v>1669</v>
      </c>
      <c r="AA589" s="195">
        <v>1777.5</v>
      </c>
      <c r="AB589" s="195">
        <v>1898</v>
      </c>
      <c r="AC589" s="195">
        <v>2032.5000000000002</v>
      </c>
      <c r="AD589" s="195">
        <v>2180</v>
      </c>
    </row>
    <row r="590" spans="1:30" x14ac:dyDescent="0.2">
      <c r="A590" s="77" t="s">
        <v>33</v>
      </c>
      <c r="B590" s="79" t="s">
        <v>175</v>
      </c>
      <c r="C590" s="105">
        <v>0</v>
      </c>
      <c r="D590" s="105">
        <v>4</v>
      </c>
      <c r="E590" s="106">
        <v>297874</v>
      </c>
      <c r="F590" s="106">
        <v>296175</v>
      </c>
      <c r="G590" s="106">
        <v>295448</v>
      </c>
      <c r="H590" s="106">
        <v>295536</v>
      </c>
      <c r="I590" s="106">
        <v>295510</v>
      </c>
      <c r="J590" s="106">
        <v>294856</v>
      </c>
      <c r="K590" s="106">
        <v>294519</v>
      </c>
      <c r="L590" s="195">
        <v>256596.99999999997</v>
      </c>
      <c r="M590" s="195">
        <v>254512.5</v>
      </c>
      <c r="N590" s="195">
        <v>252785</v>
      </c>
      <c r="O590" s="195">
        <v>250932.5</v>
      </c>
      <c r="P590" s="195">
        <v>249050.5</v>
      </c>
      <c r="Q590" s="195">
        <v>247196.5</v>
      </c>
      <c r="R590" s="195">
        <v>245231.5</v>
      </c>
      <c r="S590" s="195">
        <v>243054.5</v>
      </c>
      <c r="T590" s="195">
        <v>240877.5</v>
      </c>
      <c r="U590" s="195">
        <v>238616</v>
      </c>
      <c r="V590" s="195">
        <v>236184.5</v>
      </c>
      <c r="W590" s="195">
        <v>233731.5</v>
      </c>
      <c r="X590" s="195">
        <v>231193</v>
      </c>
      <c r="Y590" s="195">
        <v>228374.5</v>
      </c>
      <c r="Z590" s="195">
        <v>225341</v>
      </c>
      <c r="AA590" s="195">
        <v>222100</v>
      </c>
      <c r="AB590" s="195">
        <v>218619.5</v>
      </c>
      <c r="AC590" s="195">
        <v>215050.5</v>
      </c>
      <c r="AD590" s="195">
        <v>211489.5</v>
      </c>
    </row>
    <row r="591" spans="1:30" x14ac:dyDescent="0.2">
      <c r="A591" s="77" t="s">
        <v>33</v>
      </c>
      <c r="B591" s="79" t="s">
        <v>175</v>
      </c>
      <c r="C591" s="105">
        <v>5</v>
      </c>
      <c r="D591" s="105">
        <v>9</v>
      </c>
      <c r="E591" s="106">
        <v>302966</v>
      </c>
      <c r="F591" s="106">
        <v>299952</v>
      </c>
      <c r="G591" s="106">
        <v>297496</v>
      </c>
      <c r="H591" s="106">
        <v>295325</v>
      </c>
      <c r="I591" s="106">
        <v>293462</v>
      </c>
      <c r="J591" s="106">
        <v>292036</v>
      </c>
      <c r="K591" s="106">
        <v>290599</v>
      </c>
      <c r="L591" s="195">
        <v>280648.5</v>
      </c>
      <c r="M591" s="195">
        <v>274453.5</v>
      </c>
      <c r="N591" s="195">
        <v>267928.5</v>
      </c>
      <c r="O591" s="195">
        <v>261771.00000000003</v>
      </c>
      <c r="P591" s="195">
        <v>256991.49999999997</v>
      </c>
      <c r="Q591" s="195">
        <v>253900.5</v>
      </c>
      <c r="R591" s="195">
        <v>251835</v>
      </c>
      <c r="S591" s="195">
        <v>250122</v>
      </c>
      <c r="T591" s="195">
        <v>248283.5</v>
      </c>
      <c r="U591" s="195">
        <v>246413</v>
      </c>
      <c r="V591" s="195">
        <v>244571.5</v>
      </c>
      <c r="W591" s="195">
        <v>242619.5</v>
      </c>
      <c r="X591" s="195">
        <v>240454</v>
      </c>
      <c r="Y591" s="195">
        <v>238289.5</v>
      </c>
      <c r="Z591" s="195">
        <v>236040</v>
      </c>
      <c r="AA591" s="195">
        <v>233619</v>
      </c>
      <c r="AB591" s="195">
        <v>231178.5</v>
      </c>
      <c r="AC591" s="195">
        <v>228652.5</v>
      </c>
      <c r="AD591" s="195">
        <v>225845.5</v>
      </c>
    </row>
    <row r="592" spans="1:30" x14ac:dyDescent="0.2">
      <c r="A592" s="77" t="s">
        <v>33</v>
      </c>
      <c r="B592" s="79" t="s">
        <v>175</v>
      </c>
      <c r="C592" s="105">
        <v>10</v>
      </c>
      <c r="D592" s="105">
        <v>14</v>
      </c>
      <c r="E592" s="106">
        <v>315692</v>
      </c>
      <c r="F592" s="106">
        <v>307858</v>
      </c>
      <c r="G592" s="106">
        <v>302364</v>
      </c>
      <c r="H592" s="106">
        <v>298924</v>
      </c>
      <c r="I592" s="106">
        <v>296709</v>
      </c>
      <c r="J592" s="106">
        <v>294937</v>
      </c>
      <c r="K592" s="106">
        <v>291457</v>
      </c>
      <c r="L592" s="195">
        <v>290980.5</v>
      </c>
      <c r="M592" s="195">
        <v>289775.5</v>
      </c>
      <c r="N592" s="195">
        <v>288769</v>
      </c>
      <c r="O592" s="195">
        <v>287326.5</v>
      </c>
      <c r="P592" s="195">
        <v>284133</v>
      </c>
      <c r="Q592" s="195">
        <v>278994</v>
      </c>
      <c r="R592" s="195">
        <v>272814.5</v>
      </c>
      <c r="S592" s="195">
        <v>266306</v>
      </c>
      <c r="T592" s="195">
        <v>260165.00000000003</v>
      </c>
      <c r="U592" s="195">
        <v>255399.5</v>
      </c>
      <c r="V592" s="195">
        <v>252320</v>
      </c>
      <c r="W592" s="195">
        <v>250263.5</v>
      </c>
      <c r="X592" s="195">
        <v>248557.5</v>
      </c>
      <c r="Y592" s="195">
        <v>246728</v>
      </c>
      <c r="Z592" s="195">
        <v>244867</v>
      </c>
      <c r="AA592" s="195">
        <v>243032.5</v>
      </c>
      <c r="AB592" s="195">
        <v>241088.5</v>
      </c>
      <c r="AC592" s="195">
        <v>238931.5</v>
      </c>
      <c r="AD592" s="195">
        <v>236773.5</v>
      </c>
    </row>
    <row r="593" spans="1:30" x14ac:dyDescent="0.2">
      <c r="A593" s="77" t="s">
        <v>33</v>
      </c>
      <c r="B593" s="79" t="s">
        <v>175</v>
      </c>
      <c r="C593" s="105">
        <v>15</v>
      </c>
      <c r="D593" s="105">
        <v>19</v>
      </c>
      <c r="E593" s="106">
        <v>339080</v>
      </c>
      <c r="F593" s="106">
        <v>332486</v>
      </c>
      <c r="G593" s="106">
        <v>323212</v>
      </c>
      <c r="H593" s="106">
        <v>312703</v>
      </c>
      <c r="I593" s="106">
        <v>303120</v>
      </c>
      <c r="J593" s="106">
        <v>295844</v>
      </c>
      <c r="K593" s="106">
        <v>289409</v>
      </c>
      <c r="L593" s="195">
        <v>293728.5</v>
      </c>
      <c r="M593" s="195">
        <v>289395.5</v>
      </c>
      <c r="N593" s="195">
        <v>286839</v>
      </c>
      <c r="O593" s="195">
        <v>285867</v>
      </c>
      <c r="P593" s="195">
        <v>285956.5</v>
      </c>
      <c r="Q593" s="195">
        <v>285440.5</v>
      </c>
      <c r="R593" s="195">
        <v>284269</v>
      </c>
      <c r="S593" s="195">
        <v>283308.5</v>
      </c>
      <c r="T593" s="195">
        <v>281910</v>
      </c>
      <c r="U593" s="195">
        <v>278763.5</v>
      </c>
      <c r="V593" s="195">
        <v>273677.5</v>
      </c>
      <c r="W593" s="195">
        <v>267556</v>
      </c>
      <c r="X593" s="195">
        <v>261111.49999999997</v>
      </c>
      <c r="Y593" s="195">
        <v>255038</v>
      </c>
      <c r="Z593" s="195">
        <v>250332</v>
      </c>
      <c r="AA593" s="195">
        <v>247298.5</v>
      </c>
      <c r="AB593" s="195">
        <v>245279</v>
      </c>
      <c r="AC593" s="195">
        <v>243607.5</v>
      </c>
      <c r="AD593" s="195">
        <v>241811.5</v>
      </c>
    </row>
    <row r="594" spans="1:30" x14ac:dyDescent="0.2">
      <c r="A594" s="77" t="s">
        <v>33</v>
      </c>
      <c r="B594" s="79" t="s">
        <v>175</v>
      </c>
      <c r="C594" s="105">
        <v>20</v>
      </c>
      <c r="D594" s="105">
        <v>24</v>
      </c>
      <c r="E594" s="106">
        <v>302631</v>
      </c>
      <c r="F594" s="106">
        <v>308325</v>
      </c>
      <c r="G594" s="106">
        <v>312345</v>
      </c>
      <c r="H594" s="106">
        <v>314312</v>
      </c>
      <c r="I594" s="106">
        <v>313830</v>
      </c>
      <c r="J594" s="106">
        <v>310848</v>
      </c>
      <c r="K594" s="106">
        <v>305860</v>
      </c>
      <c r="L594" s="195">
        <v>331183</v>
      </c>
      <c r="M594" s="195">
        <v>321894</v>
      </c>
      <c r="N594" s="195">
        <v>310449.5</v>
      </c>
      <c r="O594" s="195">
        <v>298529</v>
      </c>
      <c r="P594" s="195">
        <v>287657</v>
      </c>
      <c r="Q594" s="195">
        <v>280127</v>
      </c>
      <c r="R594" s="195">
        <v>275908.5</v>
      </c>
      <c r="S594" s="195">
        <v>273488</v>
      </c>
      <c r="T594" s="195">
        <v>272618.5</v>
      </c>
      <c r="U594" s="195">
        <v>272788.5</v>
      </c>
      <c r="V594" s="195">
        <v>272358.5</v>
      </c>
      <c r="W594" s="195">
        <v>271277</v>
      </c>
      <c r="X594" s="195">
        <v>270400</v>
      </c>
      <c r="Y594" s="195">
        <v>269088.5</v>
      </c>
      <c r="Z594" s="195">
        <v>266047.5</v>
      </c>
      <c r="AA594" s="195">
        <v>261087.49999999997</v>
      </c>
      <c r="AB594" s="195">
        <v>255103.5</v>
      </c>
      <c r="AC594" s="195">
        <v>248802</v>
      </c>
      <c r="AD594" s="195">
        <v>242867</v>
      </c>
    </row>
    <row r="595" spans="1:30" x14ac:dyDescent="0.2">
      <c r="A595" s="77" t="s">
        <v>33</v>
      </c>
      <c r="B595" s="79" t="s">
        <v>175</v>
      </c>
      <c r="C595" s="105">
        <v>25</v>
      </c>
      <c r="D595" s="105">
        <v>29</v>
      </c>
      <c r="E595" s="106">
        <v>233425</v>
      </c>
      <c r="F595" s="106">
        <v>242109</v>
      </c>
      <c r="G595" s="106">
        <v>251552</v>
      </c>
      <c r="H595" s="106">
        <v>260947</v>
      </c>
      <c r="I595" s="106">
        <v>269280</v>
      </c>
      <c r="J595" s="106">
        <v>275904</v>
      </c>
      <c r="K595" s="106">
        <v>282281</v>
      </c>
      <c r="L595" s="195">
        <v>312623</v>
      </c>
      <c r="M595" s="195">
        <v>318361</v>
      </c>
      <c r="N595" s="195">
        <v>321786.5</v>
      </c>
      <c r="O595" s="195">
        <v>322544</v>
      </c>
      <c r="P595" s="195">
        <v>320330.5</v>
      </c>
      <c r="Q595" s="195">
        <v>314668.5</v>
      </c>
      <c r="R595" s="195">
        <v>305565</v>
      </c>
      <c r="S595" s="195">
        <v>294421</v>
      </c>
      <c r="T595" s="195">
        <v>282795.5</v>
      </c>
      <c r="U595" s="195">
        <v>272188.5</v>
      </c>
      <c r="V595" s="195">
        <v>264859.5</v>
      </c>
      <c r="W595" s="195">
        <v>260783.5</v>
      </c>
      <c r="X595" s="195">
        <v>258473</v>
      </c>
      <c r="Y595" s="195">
        <v>257688.49999999997</v>
      </c>
      <c r="Z595" s="195">
        <v>257927.00000000003</v>
      </c>
      <c r="AA595" s="195">
        <v>257572.99999999997</v>
      </c>
      <c r="AB595" s="195">
        <v>256577</v>
      </c>
      <c r="AC595" s="195">
        <v>255782</v>
      </c>
      <c r="AD595" s="195">
        <v>254558.5</v>
      </c>
    </row>
    <row r="596" spans="1:30" x14ac:dyDescent="0.2">
      <c r="A596" s="77" t="s">
        <v>33</v>
      </c>
      <c r="B596" s="79" t="s">
        <v>175</v>
      </c>
      <c r="C596" s="105">
        <v>30</v>
      </c>
      <c r="D596" s="105">
        <v>34</v>
      </c>
      <c r="E596" s="106">
        <v>191021</v>
      </c>
      <c r="F596" s="106">
        <v>194020</v>
      </c>
      <c r="G596" s="106">
        <v>197762</v>
      </c>
      <c r="H596" s="106">
        <v>202309</v>
      </c>
      <c r="I596" s="106">
        <v>207848</v>
      </c>
      <c r="J596" s="106">
        <v>214396</v>
      </c>
      <c r="K596" s="106">
        <v>222945</v>
      </c>
      <c r="L596" s="195">
        <v>242873.5</v>
      </c>
      <c r="M596" s="195">
        <v>256041.99999999997</v>
      </c>
      <c r="N596" s="195">
        <v>268559</v>
      </c>
      <c r="O596" s="195">
        <v>279835.5</v>
      </c>
      <c r="P596" s="195">
        <v>289395.5</v>
      </c>
      <c r="Q596" s="195">
        <v>297070.5</v>
      </c>
      <c r="R596" s="195">
        <v>302793</v>
      </c>
      <c r="S596" s="195">
        <v>306274</v>
      </c>
      <c r="T596" s="195">
        <v>307134</v>
      </c>
      <c r="U596" s="195">
        <v>305072</v>
      </c>
      <c r="V596" s="195">
        <v>299618.5</v>
      </c>
      <c r="W596" s="195">
        <v>290781.5</v>
      </c>
      <c r="X596" s="195">
        <v>279937.5</v>
      </c>
      <c r="Y596" s="195">
        <v>268616.5</v>
      </c>
      <c r="Z596" s="195">
        <v>258293.5</v>
      </c>
      <c r="AA596" s="195">
        <v>251188</v>
      </c>
      <c r="AB596" s="195">
        <v>247272</v>
      </c>
      <c r="AC596" s="195">
        <v>245084.5</v>
      </c>
      <c r="AD596" s="195">
        <v>244393</v>
      </c>
    </row>
    <row r="597" spans="1:30" x14ac:dyDescent="0.2">
      <c r="A597" s="77" t="s">
        <v>33</v>
      </c>
      <c r="B597" s="79" t="s">
        <v>175</v>
      </c>
      <c r="C597" s="105">
        <v>35</v>
      </c>
      <c r="D597" s="105">
        <v>39</v>
      </c>
      <c r="E597" s="106">
        <v>176017</v>
      </c>
      <c r="F597" s="106">
        <v>176352</v>
      </c>
      <c r="G597" s="106">
        <v>176221</v>
      </c>
      <c r="H597" s="106">
        <v>176085</v>
      </c>
      <c r="I597" s="106">
        <v>176623</v>
      </c>
      <c r="J597" s="106">
        <v>178192</v>
      </c>
      <c r="K597" s="106">
        <v>180950</v>
      </c>
      <c r="L597" s="195">
        <v>176107</v>
      </c>
      <c r="M597" s="195">
        <v>183241</v>
      </c>
      <c r="N597" s="195">
        <v>192790.5</v>
      </c>
      <c r="O597" s="195">
        <v>204186</v>
      </c>
      <c r="P597" s="195">
        <v>216760.5</v>
      </c>
      <c r="Q597" s="195">
        <v>229769</v>
      </c>
      <c r="R597" s="195">
        <v>242660.5</v>
      </c>
      <c r="S597" s="195">
        <v>254970</v>
      </c>
      <c r="T597" s="195">
        <v>266077</v>
      </c>
      <c r="U597" s="195">
        <v>275514.5</v>
      </c>
      <c r="V597" s="195">
        <v>283117</v>
      </c>
      <c r="W597" s="195">
        <v>288818</v>
      </c>
      <c r="X597" s="195">
        <v>292335.5</v>
      </c>
      <c r="Y597" s="195">
        <v>293296</v>
      </c>
      <c r="Z597" s="195">
        <v>291400.5</v>
      </c>
      <c r="AA597" s="195">
        <v>286190</v>
      </c>
      <c r="AB597" s="195">
        <v>277670.5</v>
      </c>
      <c r="AC597" s="195">
        <v>267185.5</v>
      </c>
      <c r="AD597" s="195">
        <v>256230.00000000003</v>
      </c>
    </row>
    <row r="598" spans="1:30" x14ac:dyDescent="0.2">
      <c r="A598" s="77" t="s">
        <v>33</v>
      </c>
      <c r="B598" s="79" t="s">
        <v>175</v>
      </c>
      <c r="C598" s="105">
        <v>40</v>
      </c>
      <c r="D598" s="105">
        <v>44</v>
      </c>
      <c r="E598" s="106">
        <v>157626</v>
      </c>
      <c r="F598" s="106">
        <v>159386</v>
      </c>
      <c r="G598" s="106">
        <v>161182</v>
      </c>
      <c r="H598" s="106">
        <v>162838</v>
      </c>
      <c r="I598" s="106">
        <v>164110</v>
      </c>
      <c r="J598" s="106">
        <v>164893</v>
      </c>
      <c r="K598" s="106">
        <v>165349</v>
      </c>
      <c r="L598" s="195">
        <v>159437</v>
      </c>
      <c r="M598" s="195">
        <v>159016.5</v>
      </c>
      <c r="N598" s="195">
        <v>158668</v>
      </c>
      <c r="O598" s="195">
        <v>159202.5</v>
      </c>
      <c r="P598" s="195">
        <v>161294</v>
      </c>
      <c r="Q598" s="195">
        <v>165667.5</v>
      </c>
      <c r="R598" s="195">
        <v>172676.5</v>
      </c>
      <c r="S598" s="195">
        <v>182021</v>
      </c>
      <c r="T598" s="195">
        <v>193155</v>
      </c>
      <c r="U598" s="195">
        <v>205439</v>
      </c>
      <c r="V598" s="195">
        <v>218153</v>
      </c>
      <c r="W598" s="195">
        <v>230762</v>
      </c>
      <c r="X598" s="195">
        <v>242817</v>
      </c>
      <c r="Y598" s="195">
        <v>253716.5</v>
      </c>
      <c r="Z598" s="195">
        <v>263006.5</v>
      </c>
      <c r="AA598" s="195">
        <v>270524</v>
      </c>
      <c r="AB598" s="195">
        <v>276202</v>
      </c>
      <c r="AC598" s="195">
        <v>279762</v>
      </c>
      <c r="AD598" s="195">
        <v>280836</v>
      </c>
    </row>
    <row r="599" spans="1:30" x14ac:dyDescent="0.2">
      <c r="A599" s="77" t="s">
        <v>33</v>
      </c>
      <c r="B599" s="79" t="s">
        <v>175</v>
      </c>
      <c r="C599" s="105">
        <v>45</v>
      </c>
      <c r="D599" s="105">
        <v>49</v>
      </c>
      <c r="E599" s="106">
        <v>138409</v>
      </c>
      <c r="F599" s="106">
        <v>140169</v>
      </c>
      <c r="G599" s="106">
        <v>142013</v>
      </c>
      <c r="H599" s="106">
        <v>143874</v>
      </c>
      <c r="I599" s="106">
        <v>145709</v>
      </c>
      <c r="J599" s="106">
        <v>147488</v>
      </c>
      <c r="K599" s="106">
        <v>149287</v>
      </c>
      <c r="L599" s="195">
        <v>142540.5</v>
      </c>
      <c r="M599" s="195">
        <v>144526.5</v>
      </c>
      <c r="N599" s="195">
        <v>146845.5</v>
      </c>
      <c r="O599" s="195">
        <v>148752.5</v>
      </c>
      <c r="P599" s="195">
        <v>149936.5</v>
      </c>
      <c r="Q599" s="195">
        <v>150325.5</v>
      </c>
      <c r="R599" s="195">
        <v>150053</v>
      </c>
      <c r="S599" s="195">
        <v>149818</v>
      </c>
      <c r="T599" s="195">
        <v>150433</v>
      </c>
      <c r="U599" s="195">
        <v>152548</v>
      </c>
      <c r="V599" s="195">
        <v>156865</v>
      </c>
      <c r="W599" s="195">
        <v>163728.5</v>
      </c>
      <c r="X599" s="195">
        <v>172853</v>
      </c>
      <c r="Y599" s="195">
        <v>183714</v>
      </c>
      <c r="Z599" s="195">
        <v>195696.5</v>
      </c>
      <c r="AA599" s="195">
        <v>208106.5</v>
      </c>
      <c r="AB599" s="195">
        <v>220428</v>
      </c>
      <c r="AC599" s="195">
        <v>232226</v>
      </c>
      <c r="AD599" s="195">
        <v>242915</v>
      </c>
    </row>
    <row r="600" spans="1:30" x14ac:dyDescent="0.2">
      <c r="A600" s="77" t="s">
        <v>33</v>
      </c>
      <c r="B600" s="79" t="s">
        <v>175</v>
      </c>
      <c r="C600" s="105">
        <v>50</v>
      </c>
      <c r="D600" s="105">
        <v>54</v>
      </c>
      <c r="E600" s="106">
        <v>121259</v>
      </c>
      <c r="F600" s="106">
        <v>122997</v>
      </c>
      <c r="G600" s="106">
        <v>124541</v>
      </c>
      <c r="H600" s="106">
        <v>125986</v>
      </c>
      <c r="I600" s="106">
        <v>127511</v>
      </c>
      <c r="J600" s="106">
        <v>129205.00000000001</v>
      </c>
      <c r="K600" s="106">
        <v>130901.99999999999</v>
      </c>
      <c r="L600" s="195">
        <v>128031</v>
      </c>
      <c r="M600" s="195">
        <v>129253.99999999999</v>
      </c>
      <c r="N600" s="195">
        <v>130237.50000000001</v>
      </c>
      <c r="O600" s="195">
        <v>131248.5</v>
      </c>
      <c r="P600" s="195">
        <v>132498</v>
      </c>
      <c r="Q600" s="195">
        <v>134079.5</v>
      </c>
      <c r="R600" s="195">
        <v>136154.5</v>
      </c>
      <c r="S600" s="195">
        <v>138461</v>
      </c>
      <c r="T600" s="195">
        <v>140375.5</v>
      </c>
      <c r="U600" s="195">
        <v>141603</v>
      </c>
      <c r="V600" s="195">
        <v>142072.5</v>
      </c>
      <c r="W600" s="195">
        <v>141910.5</v>
      </c>
      <c r="X600" s="195">
        <v>141786</v>
      </c>
      <c r="Y600" s="195">
        <v>142479</v>
      </c>
      <c r="Z600" s="195">
        <v>144616.5</v>
      </c>
      <c r="AA600" s="195">
        <v>148874</v>
      </c>
      <c r="AB600" s="195">
        <v>155583.5</v>
      </c>
      <c r="AC600" s="195">
        <v>164473</v>
      </c>
      <c r="AD600" s="195">
        <v>175042</v>
      </c>
    </row>
    <row r="601" spans="1:30" x14ac:dyDescent="0.2">
      <c r="A601" s="77" t="s">
        <v>33</v>
      </c>
      <c r="B601" s="79" t="s">
        <v>175</v>
      </c>
      <c r="C601" s="105">
        <v>55</v>
      </c>
      <c r="D601" s="105">
        <v>59</v>
      </c>
      <c r="E601" s="106">
        <v>101877</v>
      </c>
      <c r="F601" s="106">
        <v>103707</v>
      </c>
      <c r="G601" s="106">
        <v>105811</v>
      </c>
      <c r="H601" s="106">
        <v>108049</v>
      </c>
      <c r="I601" s="106">
        <v>110236</v>
      </c>
      <c r="J601" s="106">
        <v>112257</v>
      </c>
      <c r="K601" s="106">
        <v>113942</v>
      </c>
      <c r="L601" s="195">
        <v>106853</v>
      </c>
      <c r="M601" s="195">
        <v>109689</v>
      </c>
      <c r="N601" s="195">
        <v>112588.5</v>
      </c>
      <c r="O601" s="195">
        <v>115192</v>
      </c>
      <c r="P601" s="195">
        <v>117377</v>
      </c>
      <c r="Q601" s="195">
        <v>119168</v>
      </c>
      <c r="R601" s="195">
        <v>120538</v>
      </c>
      <c r="S601" s="195">
        <v>121553.5</v>
      </c>
      <c r="T601" s="195">
        <v>122602.5</v>
      </c>
      <c r="U601" s="195">
        <v>123886</v>
      </c>
      <c r="V601" s="195">
        <v>125489.5</v>
      </c>
      <c r="W601" s="195">
        <v>127564.5</v>
      </c>
      <c r="X601" s="195">
        <v>129859.00000000001</v>
      </c>
      <c r="Y601" s="195">
        <v>131779.5</v>
      </c>
      <c r="Z601" s="195">
        <v>133049.5</v>
      </c>
      <c r="AA601" s="195">
        <v>133601.5</v>
      </c>
      <c r="AB601" s="195">
        <v>133558</v>
      </c>
      <c r="AC601" s="195">
        <v>133552.5</v>
      </c>
      <c r="AD601" s="195">
        <v>134326</v>
      </c>
    </row>
    <row r="602" spans="1:30" x14ac:dyDescent="0.2">
      <c r="A602" s="77" t="s">
        <v>33</v>
      </c>
      <c r="B602" s="79" t="s">
        <v>175</v>
      </c>
      <c r="C602" s="105">
        <v>60</v>
      </c>
      <c r="D602" s="105">
        <v>64</v>
      </c>
      <c r="E602" s="106">
        <v>85855</v>
      </c>
      <c r="F602" s="106">
        <v>87348</v>
      </c>
      <c r="G602" s="106">
        <v>88609</v>
      </c>
      <c r="H602" s="106">
        <v>89793</v>
      </c>
      <c r="I602" s="106">
        <v>91177</v>
      </c>
      <c r="J602" s="106">
        <v>92893</v>
      </c>
      <c r="K602" s="106">
        <v>94647</v>
      </c>
      <c r="L602" s="195">
        <v>86922</v>
      </c>
      <c r="M602" s="195">
        <v>88352.5</v>
      </c>
      <c r="N602" s="195">
        <v>90228.5</v>
      </c>
      <c r="O602" s="195">
        <v>92464.5</v>
      </c>
      <c r="P602" s="195">
        <v>95056</v>
      </c>
      <c r="Q602" s="195">
        <v>97832.5</v>
      </c>
      <c r="R602" s="195">
        <v>100661</v>
      </c>
      <c r="S602" s="195">
        <v>103427</v>
      </c>
      <c r="T602" s="195">
        <v>105926</v>
      </c>
      <c r="U602" s="195">
        <v>108049.5</v>
      </c>
      <c r="V602" s="195">
        <v>109817.5</v>
      </c>
      <c r="W602" s="195">
        <v>111202</v>
      </c>
      <c r="X602" s="195">
        <v>112260.5</v>
      </c>
      <c r="Y602" s="195">
        <v>113352</v>
      </c>
      <c r="Z602" s="195">
        <v>114667.5</v>
      </c>
      <c r="AA602" s="195">
        <v>116286</v>
      </c>
      <c r="AB602" s="195">
        <v>118345.5</v>
      </c>
      <c r="AC602" s="195">
        <v>120607.5</v>
      </c>
      <c r="AD602" s="195">
        <v>122518.5</v>
      </c>
    </row>
    <row r="603" spans="1:30" x14ac:dyDescent="0.2">
      <c r="A603" s="77" t="s">
        <v>33</v>
      </c>
      <c r="B603" s="79" t="s">
        <v>175</v>
      </c>
      <c r="C603" s="105">
        <v>65</v>
      </c>
      <c r="D603" s="105">
        <v>69</v>
      </c>
      <c r="E603" s="106">
        <v>67418</v>
      </c>
      <c r="F603" s="106">
        <v>68759</v>
      </c>
      <c r="G603" s="106">
        <v>70586</v>
      </c>
      <c r="H603" s="106">
        <v>72664</v>
      </c>
      <c r="I603" s="106">
        <v>74688</v>
      </c>
      <c r="J603" s="106">
        <v>76493</v>
      </c>
      <c r="K603" s="106">
        <v>77895</v>
      </c>
      <c r="L603" s="195">
        <v>71167</v>
      </c>
      <c r="M603" s="195">
        <v>72315.5</v>
      </c>
      <c r="N603" s="195">
        <v>73726.5</v>
      </c>
      <c r="O603" s="195">
        <v>75015</v>
      </c>
      <c r="P603" s="195">
        <v>76299.5</v>
      </c>
      <c r="Q603" s="195">
        <v>77695</v>
      </c>
      <c r="R603" s="195">
        <v>79225.5</v>
      </c>
      <c r="S603" s="195">
        <v>80995.5</v>
      </c>
      <c r="T603" s="195">
        <v>83099</v>
      </c>
      <c r="U603" s="195">
        <v>85537.5</v>
      </c>
      <c r="V603" s="195">
        <v>88155</v>
      </c>
      <c r="W603" s="195">
        <v>90827.5</v>
      </c>
      <c r="X603" s="195">
        <v>93447</v>
      </c>
      <c r="Y603" s="195">
        <v>95826.5</v>
      </c>
      <c r="Z603" s="195">
        <v>97870</v>
      </c>
      <c r="AA603" s="195">
        <v>99595</v>
      </c>
      <c r="AB603" s="195">
        <v>100972</v>
      </c>
      <c r="AC603" s="195">
        <v>102052.5</v>
      </c>
      <c r="AD603" s="195">
        <v>103168.5</v>
      </c>
    </row>
    <row r="604" spans="1:30" x14ac:dyDescent="0.2">
      <c r="A604" s="77" t="s">
        <v>33</v>
      </c>
      <c r="B604" s="79" t="s">
        <v>175</v>
      </c>
      <c r="C604" s="105">
        <v>70</v>
      </c>
      <c r="D604" s="105">
        <v>74</v>
      </c>
      <c r="E604" s="106">
        <v>56219</v>
      </c>
      <c r="F604" s="106">
        <v>56221</v>
      </c>
      <c r="G604" s="106">
        <v>56268</v>
      </c>
      <c r="H604" s="106">
        <v>56475</v>
      </c>
      <c r="I604" s="106">
        <v>57052</v>
      </c>
      <c r="J604" s="106">
        <v>58108</v>
      </c>
      <c r="K604" s="106">
        <v>59309</v>
      </c>
      <c r="L604" s="195">
        <v>56112</v>
      </c>
      <c r="M604" s="195">
        <v>56836.5</v>
      </c>
      <c r="N604" s="195">
        <v>57787</v>
      </c>
      <c r="O604" s="195">
        <v>58815.5</v>
      </c>
      <c r="P604" s="195">
        <v>59924.5</v>
      </c>
      <c r="Q604" s="195">
        <v>61097.5</v>
      </c>
      <c r="R604" s="195">
        <v>62384.5</v>
      </c>
      <c r="S604" s="195">
        <v>63667.5</v>
      </c>
      <c r="T604" s="195">
        <v>64852.500000000007</v>
      </c>
      <c r="U604" s="195">
        <v>66048.5</v>
      </c>
      <c r="V604" s="195">
        <v>67355.5</v>
      </c>
      <c r="W604" s="195">
        <v>68791.5</v>
      </c>
      <c r="X604" s="195">
        <v>70439</v>
      </c>
      <c r="Y604" s="195">
        <v>72381</v>
      </c>
      <c r="Z604" s="195">
        <v>74624</v>
      </c>
      <c r="AA604" s="195">
        <v>77030</v>
      </c>
      <c r="AB604" s="195">
        <v>79485.5</v>
      </c>
      <c r="AC604" s="195">
        <v>81893</v>
      </c>
      <c r="AD604" s="195">
        <v>84091.5</v>
      </c>
    </row>
    <row r="605" spans="1:30" x14ac:dyDescent="0.2">
      <c r="A605" s="77" t="s">
        <v>33</v>
      </c>
      <c r="B605" s="79" t="s">
        <v>175</v>
      </c>
      <c r="C605" s="105">
        <v>75</v>
      </c>
      <c r="D605" s="105">
        <v>79</v>
      </c>
      <c r="E605" s="106">
        <v>44310</v>
      </c>
      <c r="F605" s="106">
        <v>44649</v>
      </c>
      <c r="G605" s="106">
        <v>44863</v>
      </c>
      <c r="H605" s="106">
        <v>45049</v>
      </c>
      <c r="I605" s="106">
        <v>45315</v>
      </c>
      <c r="J605" s="106">
        <v>45689</v>
      </c>
      <c r="K605" s="106">
        <v>45677</v>
      </c>
      <c r="L605" s="195">
        <v>39494.5</v>
      </c>
      <c r="M605" s="195">
        <v>40226</v>
      </c>
      <c r="N605" s="195">
        <v>41341</v>
      </c>
      <c r="O605" s="195">
        <v>42402</v>
      </c>
      <c r="P605" s="195">
        <v>43416</v>
      </c>
      <c r="Q605" s="195">
        <v>44399</v>
      </c>
      <c r="R605" s="195">
        <v>45280.5</v>
      </c>
      <c r="S605" s="195">
        <v>46099</v>
      </c>
      <c r="T605" s="195">
        <v>46991.5</v>
      </c>
      <c r="U605" s="195">
        <v>47966</v>
      </c>
      <c r="V605" s="195">
        <v>49006</v>
      </c>
      <c r="W605" s="195">
        <v>50142</v>
      </c>
      <c r="X605" s="195">
        <v>51269</v>
      </c>
      <c r="Y605" s="195">
        <v>52318</v>
      </c>
      <c r="Z605" s="195">
        <v>53388</v>
      </c>
      <c r="AA605" s="195">
        <v>54559</v>
      </c>
      <c r="AB605" s="195">
        <v>55842</v>
      </c>
      <c r="AC605" s="195">
        <v>57298</v>
      </c>
      <c r="AD605" s="195">
        <v>58997</v>
      </c>
    </row>
    <row r="606" spans="1:30" x14ac:dyDescent="0.2">
      <c r="A606" s="77" t="s">
        <v>33</v>
      </c>
      <c r="B606" s="79" t="s">
        <v>175</v>
      </c>
      <c r="C606" s="105">
        <v>80</v>
      </c>
      <c r="D606" s="105">
        <v>84</v>
      </c>
      <c r="E606" s="106">
        <v>27072</v>
      </c>
      <c r="F606" s="106">
        <v>28144</v>
      </c>
      <c r="G606" s="106">
        <v>29182</v>
      </c>
      <c r="H606" s="106">
        <v>30170</v>
      </c>
      <c r="I606" s="106">
        <v>31035</v>
      </c>
      <c r="J606" s="106">
        <v>31750</v>
      </c>
      <c r="K606" s="106">
        <v>32104</v>
      </c>
      <c r="L606" s="195">
        <v>24799</v>
      </c>
      <c r="M606" s="195">
        <v>25134.5</v>
      </c>
      <c r="N606" s="195">
        <v>25640</v>
      </c>
      <c r="O606" s="195">
        <v>26136.5</v>
      </c>
      <c r="P606" s="195">
        <v>26717.5</v>
      </c>
      <c r="Q606" s="195">
        <v>27389</v>
      </c>
      <c r="R606" s="195">
        <v>28170</v>
      </c>
      <c r="S606" s="195">
        <v>29003</v>
      </c>
      <c r="T606" s="195">
        <v>29802</v>
      </c>
      <c r="U606" s="195">
        <v>30581.5</v>
      </c>
      <c r="V606" s="195">
        <v>31350</v>
      </c>
      <c r="W606" s="195">
        <v>32051.000000000004</v>
      </c>
      <c r="X606" s="195">
        <v>32707</v>
      </c>
      <c r="Y606" s="195">
        <v>33423.5</v>
      </c>
      <c r="Z606" s="195">
        <v>34211.5</v>
      </c>
      <c r="AA606" s="195">
        <v>35051</v>
      </c>
      <c r="AB606" s="195">
        <v>35957</v>
      </c>
      <c r="AC606" s="195">
        <v>36850</v>
      </c>
      <c r="AD606" s="195">
        <v>37691</v>
      </c>
    </row>
    <row r="607" spans="1:30" x14ac:dyDescent="0.2">
      <c r="A607" s="77" t="s">
        <v>33</v>
      </c>
      <c r="B607" s="79" t="s">
        <v>175</v>
      </c>
      <c r="C607" s="105">
        <v>85</v>
      </c>
      <c r="D607" s="105">
        <v>89</v>
      </c>
      <c r="E607" s="106">
        <v>11600</v>
      </c>
      <c r="F607" s="106">
        <v>12571</v>
      </c>
      <c r="G607" s="106">
        <v>13416</v>
      </c>
      <c r="H607" s="106">
        <v>14097</v>
      </c>
      <c r="I607" s="106">
        <v>14730</v>
      </c>
      <c r="J607" s="106">
        <v>15345</v>
      </c>
      <c r="K607" s="106">
        <v>16318.000000000002</v>
      </c>
      <c r="L607" s="195">
        <v>11201</v>
      </c>
      <c r="M607" s="195">
        <v>11529.5</v>
      </c>
      <c r="N607" s="195">
        <v>12253</v>
      </c>
      <c r="O607" s="195">
        <v>12986.5</v>
      </c>
      <c r="P607" s="195">
        <v>13678.5</v>
      </c>
      <c r="Q607" s="195">
        <v>14258.5</v>
      </c>
      <c r="R607" s="195">
        <v>14681.5</v>
      </c>
      <c r="S607" s="195">
        <v>14994</v>
      </c>
      <c r="T607" s="195">
        <v>15315</v>
      </c>
      <c r="U607" s="195">
        <v>15702</v>
      </c>
      <c r="V607" s="195">
        <v>16148.499999999998</v>
      </c>
      <c r="W607" s="195">
        <v>16657.5</v>
      </c>
      <c r="X607" s="195">
        <v>17190</v>
      </c>
      <c r="Y607" s="195">
        <v>17703.5</v>
      </c>
      <c r="Z607" s="195">
        <v>18215</v>
      </c>
      <c r="AA607" s="195">
        <v>18723</v>
      </c>
      <c r="AB607" s="195">
        <v>19188.5</v>
      </c>
      <c r="AC607" s="195">
        <v>19626.5</v>
      </c>
      <c r="AD607" s="195">
        <v>20108</v>
      </c>
    </row>
    <row r="608" spans="1:30" x14ac:dyDescent="0.2">
      <c r="A608" s="77" t="s">
        <v>33</v>
      </c>
      <c r="B608" s="79" t="s">
        <v>175</v>
      </c>
      <c r="C608" s="105">
        <v>90</v>
      </c>
      <c r="D608" s="105">
        <v>94</v>
      </c>
      <c r="E608" s="106">
        <v>3363</v>
      </c>
      <c r="F608" s="106">
        <v>3836</v>
      </c>
      <c r="G608" s="106">
        <v>4140</v>
      </c>
      <c r="H608" s="106">
        <v>4358</v>
      </c>
      <c r="I608" s="106">
        <v>4460</v>
      </c>
      <c r="J608" s="106">
        <v>4500</v>
      </c>
      <c r="K608" s="106">
        <v>5181</v>
      </c>
      <c r="L608" s="195">
        <v>4172</v>
      </c>
      <c r="M608" s="195">
        <v>4177</v>
      </c>
      <c r="N608" s="195">
        <v>4300</v>
      </c>
      <c r="O608" s="195">
        <v>4443</v>
      </c>
      <c r="P608" s="195">
        <v>4637.5</v>
      </c>
      <c r="Q608" s="195">
        <v>4892</v>
      </c>
      <c r="R608" s="195">
        <v>5202.5</v>
      </c>
      <c r="S608" s="195">
        <v>5540.5</v>
      </c>
      <c r="T608" s="195">
        <v>5879.5</v>
      </c>
      <c r="U608" s="195">
        <v>6199</v>
      </c>
      <c r="V608" s="195">
        <v>6467</v>
      </c>
      <c r="W608" s="195">
        <v>6663.5</v>
      </c>
      <c r="X608" s="195">
        <v>6810.5</v>
      </c>
      <c r="Y608" s="195">
        <v>6970.5</v>
      </c>
      <c r="Z608" s="195">
        <v>7170</v>
      </c>
      <c r="AA608" s="195">
        <v>7397.5</v>
      </c>
      <c r="AB608" s="195">
        <v>7650</v>
      </c>
      <c r="AC608" s="195">
        <v>7908.5</v>
      </c>
      <c r="AD608" s="195">
        <v>8159.0000000000009</v>
      </c>
    </row>
    <row r="609" spans="1:30" x14ac:dyDescent="0.2">
      <c r="A609" s="77" t="s">
        <v>33</v>
      </c>
      <c r="B609" s="79" t="s">
        <v>175</v>
      </c>
      <c r="C609" s="105">
        <v>95</v>
      </c>
      <c r="D609" s="105">
        <v>99</v>
      </c>
      <c r="E609" s="106">
        <v>482</v>
      </c>
      <c r="F609" s="106">
        <v>590</v>
      </c>
      <c r="G609" s="106">
        <v>760</v>
      </c>
      <c r="H609" s="106">
        <v>891</v>
      </c>
      <c r="I609" s="106">
        <v>901</v>
      </c>
      <c r="J609" s="106">
        <v>738</v>
      </c>
      <c r="K609" s="106">
        <v>860</v>
      </c>
      <c r="L609" s="195">
        <v>932</v>
      </c>
      <c r="M609" s="195">
        <v>972.5</v>
      </c>
      <c r="N609" s="195">
        <v>1055</v>
      </c>
      <c r="O609" s="195">
        <v>1137.5</v>
      </c>
      <c r="P609" s="195">
        <v>1215</v>
      </c>
      <c r="Q609" s="195">
        <v>1278.5</v>
      </c>
      <c r="R609" s="195">
        <v>1324</v>
      </c>
      <c r="S609" s="195">
        <v>1362</v>
      </c>
      <c r="T609" s="195">
        <v>1409</v>
      </c>
      <c r="U609" s="195">
        <v>1475</v>
      </c>
      <c r="V609" s="195">
        <v>1560.5</v>
      </c>
      <c r="W609" s="195">
        <v>1662</v>
      </c>
      <c r="X609" s="195">
        <v>1770.5</v>
      </c>
      <c r="Y609" s="195">
        <v>1879.5</v>
      </c>
      <c r="Z609" s="195">
        <v>1981.5</v>
      </c>
      <c r="AA609" s="195">
        <v>2065</v>
      </c>
      <c r="AB609" s="195">
        <v>2125.5</v>
      </c>
      <c r="AC609" s="195">
        <v>2170.5</v>
      </c>
      <c r="AD609" s="195">
        <v>2224</v>
      </c>
    </row>
    <row r="610" spans="1:30" x14ac:dyDescent="0.2">
      <c r="A610" s="77" t="s">
        <v>33</v>
      </c>
      <c r="B610" s="79" t="s">
        <v>175</v>
      </c>
      <c r="C610" s="105">
        <v>100</v>
      </c>
      <c r="D610" s="105">
        <v>104</v>
      </c>
      <c r="E610" s="106">
        <v>33</v>
      </c>
      <c r="F610" s="106">
        <v>36</v>
      </c>
      <c r="G610" s="106">
        <v>39</v>
      </c>
      <c r="H610" s="106">
        <v>43</v>
      </c>
      <c r="I610" s="106">
        <v>47</v>
      </c>
      <c r="J610" s="106">
        <v>52</v>
      </c>
      <c r="K610" s="106">
        <v>58</v>
      </c>
      <c r="L610" s="195">
        <v>133.5</v>
      </c>
      <c r="M610" s="195">
        <v>136</v>
      </c>
      <c r="N610" s="195">
        <v>146.5</v>
      </c>
      <c r="O610" s="195">
        <v>158.5</v>
      </c>
      <c r="P610" s="195">
        <v>172</v>
      </c>
      <c r="Q610" s="195">
        <v>188.5</v>
      </c>
      <c r="R610" s="195">
        <v>206.5</v>
      </c>
      <c r="S610" s="195">
        <v>223</v>
      </c>
      <c r="T610" s="195">
        <v>239</v>
      </c>
      <c r="U610" s="195">
        <v>255</v>
      </c>
      <c r="V610" s="195">
        <v>268</v>
      </c>
      <c r="W610" s="195">
        <v>277.5</v>
      </c>
      <c r="X610" s="195">
        <v>286</v>
      </c>
      <c r="Y610" s="195">
        <v>296.5</v>
      </c>
      <c r="Z610" s="195">
        <v>312</v>
      </c>
      <c r="AA610" s="195">
        <v>330</v>
      </c>
      <c r="AB610" s="195">
        <v>350</v>
      </c>
      <c r="AC610" s="195">
        <v>371</v>
      </c>
      <c r="AD610" s="195">
        <v>392.5</v>
      </c>
    </row>
    <row r="611" spans="1:30" x14ac:dyDescent="0.2">
      <c r="A611" s="77" t="s">
        <v>33</v>
      </c>
      <c r="B611" s="79" t="s">
        <v>176</v>
      </c>
      <c r="C611" s="105">
        <v>0</v>
      </c>
      <c r="D611" s="105">
        <v>4</v>
      </c>
      <c r="E611" s="106">
        <v>284500</v>
      </c>
      <c r="F611" s="106">
        <v>282669</v>
      </c>
      <c r="G611" s="106">
        <v>281921</v>
      </c>
      <c r="H611" s="106">
        <v>282043</v>
      </c>
      <c r="I611" s="106">
        <v>282054</v>
      </c>
      <c r="J611" s="106">
        <v>281360</v>
      </c>
      <c r="K611" s="106">
        <v>281010</v>
      </c>
      <c r="L611" s="195">
        <v>245194.5</v>
      </c>
      <c r="M611" s="195">
        <v>243207.5</v>
      </c>
      <c r="N611" s="195">
        <v>241486.5</v>
      </c>
      <c r="O611" s="195">
        <v>239653</v>
      </c>
      <c r="P611" s="195">
        <v>237798</v>
      </c>
      <c r="Q611" s="195">
        <v>235991.5</v>
      </c>
      <c r="R611" s="195">
        <v>234132</v>
      </c>
      <c r="S611" s="195">
        <v>232100.5</v>
      </c>
      <c r="T611" s="195">
        <v>230063.5</v>
      </c>
      <c r="U611" s="195">
        <v>227941</v>
      </c>
      <c r="V611" s="195">
        <v>225649.5</v>
      </c>
      <c r="W611" s="195">
        <v>223332.5</v>
      </c>
      <c r="X611" s="195">
        <v>220931</v>
      </c>
      <c r="Y611" s="195">
        <v>218253</v>
      </c>
      <c r="Z611" s="195">
        <v>215362.5</v>
      </c>
      <c r="AA611" s="195">
        <v>212275.5</v>
      </c>
      <c r="AB611" s="195">
        <v>208956</v>
      </c>
      <c r="AC611" s="195">
        <v>205542</v>
      </c>
      <c r="AD611" s="195">
        <v>202131</v>
      </c>
    </row>
    <row r="612" spans="1:30" x14ac:dyDescent="0.2">
      <c r="A612" s="77" t="s">
        <v>33</v>
      </c>
      <c r="B612" s="79" t="s">
        <v>176</v>
      </c>
      <c r="C612" s="105">
        <v>5</v>
      </c>
      <c r="D612" s="105">
        <v>9</v>
      </c>
      <c r="E612" s="106">
        <v>289679</v>
      </c>
      <c r="F612" s="106">
        <v>286943</v>
      </c>
      <c r="G612" s="106">
        <v>284506</v>
      </c>
      <c r="H612" s="106">
        <v>282216</v>
      </c>
      <c r="I612" s="106">
        <v>280169</v>
      </c>
      <c r="J612" s="106">
        <v>278571</v>
      </c>
      <c r="K612" s="106">
        <v>277358</v>
      </c>
      <c r="L612" s="195">
        <v>265329.5</v>
      </c>
      <c r="M612" s="195">
        <v>260344</v>
      </c>
      <c r="N612" s="195">
        <v>254889.5</v>
      </c>
      <c r="O612" s="195">
        <v>249601</v>
      </c>
      <c r="P612" s="195">
        <v>245404</v>
      </c>
      <c r="Q612" s="195">
        <v>242598.5</v>
      </c>
      <c r="R612" s="195">
        <v>240624</v>
      </c>
      <c r="S612" s="195">
        <v>238919.5</v>
      </c>
      <c r="T612" s="195">
        <v>237102.5</v>
      </c>
      <c r="U612" s="195">
        <v>235263</v>
      </c>
      <c r="V612" s="195">
        <v>233469.5</v>
      </c>
      <c r="W612" s="195">
        <v>231621.5</v>
      </c>
      <c r="X612" s="195">
        <v>229601.5</v>
      </c>
      <c r="Y612" s="195">
        <v>227575</v>
      </c>
      <c r="Z612" s="195">
        <v>225462.5</v>
      </c>
      <c r="AA612" s="195">
        <v>223181.5</v>
      </c>
      <c r="AB612" s="195">
        <v>220874</v>
      </c>
      <c r="AC612" s="195">
        <v>218482</v>
      </c>
      <c r="AD612" s="195">
        <v>215813.5</v>
      </c>
    </row>
    <row r="613" spans="1:30" x14ac:dyDescent="0.2">
      <c r="A613" s="77" t="s">
        <v>33</v>
      </c>
      <c r="B613" s="79" t="s">
        <v>176</v>
      </c>
      <c r="C613" s="105">
        <v>10</v>
      </c>
      <c r="D613" s="105">
        <v>14</v>
      </c>
      <c r="E613" s="106">
        <v>303836</v>
      </c>
      <c r="F613" s="106">
        <v>296668</v>
      </c>
      <c r="G613" s="106">
        <v>291491</v>
      </c>
      <c r="H613" s="106">
        <v>288003</v>
      </c>
      <c r="I613" s="106">
        <v>285393</v>
      </c>
      <c r="J613" s="106">
        <v>282959</v>
      </c>
      <c r="K613" s="106">
        <v>279866</v>
      </c>
      <c r="L613" s="195">
        <v>271671</v>
      </c>
      <c r="M613" s="195">
        <v>270815.5</v>
      </c>
      <c r="N613" s="195">
        <v>270407</v>
      </c>
      <c r="O613" s="195">
        <v>269785.5</v>
      </c>
      <c r="P613" s="195">
        <v>267624.5</v>
      </c>
      <c r="Q613" s="195">
        <v>263705.5</v>
      </c>
      <c r="R613" s="195">
        <v>258736.49999999997</v>
      </c>
      <c r="S613" s="195">
        <v>253298</v>
      </c>
      <c r="T613" s="195">
        <v>248025</v>
      </c>
      <c r="U613" s="195">
        <v>243841.5</v>
      </c>
      <c r="V613" s="195">
        <v>241046.5</v>
      </c>
      <c r="W613" s="195">
        <v>239080.5</v>
      </c>
      <c r="X613" s="195">
        <v>237384</v>
      </c>
      <c r="Y613" s="195">
        <v>235574.5</v>
      </c>
      <c r="Z613" s="195">
        <v>233742</v>
      </c>
      <c r="AA613" s="195">
        <v>231956</v>
      </c>
      <c r="AB613" s="195">
        <v>230115</v>
      </c>
      <c r="AC613" s="195">
        <v>228102</v>
      </c>
      <c r="AD613" s="195">
        <v>226082.5</v>
      </c>
    </row>
    <row r="614" spans="1:30" x14ac:dyDescent="0.2">
      <c r="A614" s="77" t="s">
        <v>33</v>
      </c>
      <c r="B614" s="79" t="s">
        <v>176</v>
      </c>
      <c r="C614" s="105">
        <v>15</v>
      </c>
      <c r="D614" s="105">
        <v>19</v>
      </c>
      <c r="E614" s="106">
        <v>336568</v>
      </c>
      <c r="F614" s="106">
        <v>329876</v>
      </c>
      <c r="G614" s="106">
        <v>320602</v>
      </c>
      <c r="H614" s="106">
        <v>310005</v>
      </c>
      <c r="I614" s="106">
        <v>300067</v>
      </c>
      <c r="J614" s="106">
        <v>292083</v>
      </c>
      <c r="K614" s="106">
        <v>285514</v>
      </c>
      <c r="L614" s="195">
        <v>276029.5</v>
      </c>
      <c r="M614" s="195">
        <v>271611</v>
      </c>
      <c r="N614" s="195">
        <v>268797.5</v>
      </c>
      <c r="O614" s="195">
        <v>267438.5</v>
      </c>
      <c r="P614" s="195">
        <v>267279</v>
      </c>
      <c r="Q614" s="195">
        <v>266830.5</v>
      </c>
      <c r="R614" s="195">
        <v>265984.5</v>
      </c>
      <c r="S614" s="195">
        <v>265595</v>
      </c>
      <c r="T614" s="195">
        <v>264989.5</v>
      </c>
      <c r="U614" s="195">
        <v>262846</v>
      </c>
      <c r="V614" s="195">
        <v>258947.99999999997</v>
      </c>
      <c r="W614" s="195">
        <v>254001</v>
      </c>
      <c r="X614" s="195">
        <v>248586</v>
      </c>
      <c r="Y614" s="195">
        <v>243335.5</v>
      </c>
      <c r="Z614" s="195">
        <v>239171.5</v>
      </c>
      <c r="AA614" s="195">
        <v>236392</v>
      </c>
      <c r="AB614" s="195">
        <v>234439</v>
      </c>
      <c r="AC614" s="195">
        <v>232755.5</v>
      </c>
      <c r="AD614" s="195">
        <v>230958.5</v>
      </c>
    </row>
    <row r="615" spans="1:30" x14ac:dyDescent="0.2">
      <c r="A615" s="77" t="s">
        <v>33</v>
      </c>
      <c r="B615" s="79" t="s">
        <v>176</v>
      </c>
      <c r="C615" s="105">
        <v>20</v>
      </c>
      <c r="D615" s="105">
        <v>24</v>
      </c>
      <c r="E615" s="106">
        <v>320470</v>
      </c>
      <c r="F615" s="106">
        <v>324597</v>
      </c>
      <c r="G615" s="106">
        <v>327182</v>
      </c>
      <c r="H615" s="106">
        <v>327854</v>
      </c>
      <c r="I615" s="106">
        <v>326242</v>
      </c>
      <c r="J615" s="106">
        <v>322236</v>
      </c>
      <c r="K615" s="106">
        <v>316065</v>
      </c>
      <c r="L615" s="195">
        <v>314711</v>
      </c>
      <c r="M615" s="195">
        <v>305506.5</v>
      </c>
      <c r="N615" s="195">
        <v>294461</v>
      </c>
      <c r="O615" s="195">
        <v>283023.5</v>
      </c>
      <c r="P615" s="195">
        <v>272544</v>
      </c>
      <c r="Q615" s="195">
        <v>265101</v>
      </c>
      <c r="R615" s="195">
        <v>260716</v>
      </c>
      <c r="S615" s="195">
        <v>257933.49999999997</v>
      </c>
      <c r="T615" s="195">
        <v>256596.99999999997</v>
      </c>
      <c r="U615" s="195">
        <v>256454.99999999997</v>
      </c>
      <c r="V615" s="195">
        <v>256024.5</v>
      </c>
      <c r="W615" s="195">
        <v>255196.5</v>
      </c>
      <c r="X615" s="195">
        <v>254821.5</v>
      </c>
      <c r="Y615" s="195">
        <v>254231</v>
      </c>
      <c r="Z615" s="195">
        <v>252107.5</v>
      </c>
      <c r="AA615" s="195">
        <v>248232.5</v>
      </c>
      <c r="AB615" s="195">
        <v>243310.5</v>
      </c>
      <c r="AC615" s="195">
        <v>237921.5</v>
      </c>
      <c r="AD615" s="195">
        <v>232696</v>
      </c>
    </row>
    <row r="616" spans="1:30" x14ac:dyDescent="0.2">
      <c r="A616" s="77" t="s">
        <v>33</v>
      </c>
      <c r="B616" s="79" t="s">
        <v>176</v>
      </c>
      <c r="C616" s="105">
        <v>25</v>
      </c>
      <c r="D616" s="105">
        <v>29</v>
      </c>
      <c r="E616" s="106">
        <v>271403</v>
      </c>
      <c r="F616" s="106">
        <v>278456</v>
      </c>
      <c r="G616" s="106">
        <v>286316</v>
      </c>
      <c r="H616" s="106">
        <v>294275</v>
      </c>
      <c r="I616" s="106">
        <v>301345</v>
      </c>
      <c r="J616" s="106">
        <v>306826</v>
      </c>
      <c r="K616" s="106">
        <v>311214</v>
      </c>
      <c r="L616" s="195">
        <v>304257.5</v>
      </c>
      <c r="M616" s="195">
        <v>308931.5</v>
      </c>
      <c r="N616" s="195">
        <v>311350.5</v>
      </c>
      <c r="O616" s="195">
        <v>311153</v>
      </c>
      <c r="P616" s="195">
        <v>308137.5</v>
      </c>
      <c r="Q616" s="195">
        <v>302028.5</v>
      </c>
      <c r="R616" s="195">
        <v>292874</v>
      </c>
      <c r="S616" s="195">
        <v>281895</v>
      </c>
      <c r="T616" s="195">
        <v>270521.5</v>
      </c>
      <c r="U616" s="195">
        <v>260100.00000000003</v>
      </c>
      <c r="V616" s="195">
        <v>252701.5</v>
      </c>
      <c r="W616" s="195">
        <v>248347</v>
      </c>
      <c r="X616" s="195">
        <v>245588</v>
      </c>
      <c r="Y616" s="195">
        <v>244270</v>
      </c>
      <c r="Z616" s="195">
        <v>244141</v>
      </c>
      <c r="AA616" s="195">
        <v>243724.5</v>
      </c>
      <c r="AB616" s="195">
        <v>242912</v>
      </c>
      <c r="AC616" s="195">
        <v>242551.5</v>
      </c>
      <c r="AD616" s="195">
        <v>241976</v>
      </c>
    </row>
    <row r="617" spans="1:30" x14ac:dyDescent="0.2">
      <c r="A617" s="77" t="s">
        <v>33</v>
      </c>
      <c r="B617" s="79" t="s">
        <v>176</v>
      </c>
      <c r="C617" s="105">
        <v>30</v>
      </c>
      <c r="D617" s="105">
        <v>34</v>
      </c>
      <c r="E617" s="106">
        <v>239453</v>
      </c>
      <c r="F617" s="106">
        <v>242048</v>
      </c>
      <c r="G617" s="106">
        <v>245251</v>
      </c>
      <c r="H617" s="106">
        <v>249165</v>
      </c>
      <c r="I617" s="106">
        <v>254011</v>
      </c>
      <c r="J617" s="106">
        <v>259845.00000000003</v>
      </c>
      <c r="K617" s="106">
        <v>267024</v>
      </c>
      <c r="L617" s="195">
        <v>251086</v>
      </c>
      <c r="M617" s="195">
        <v>260280.50000000003</v>
      </c>
      <c r="N617" s="195">
        <v>269806.5</v>
      </c>
      <c r="O617" s="195">
        <v>279008</v>
      </c>
      <c r="P617" s="195">
        <v>287161.5</v>
      </c>
      <c r="Q617" s="195">
        <v>293731.5</v>
      </c>
      <c r="R617" s="195">
        <v>298408.5</v>
      </c>
      <c r="S617" s="195">
        <v>300844</v>
      </c>
      <c r="T617" s="195">
        <v>300671.5</v>
      </c>
      <c r="U617" s="195">
        <v>297691.5</v>
      </c>
      <c r="V617" s="195">
        <v>291628</v>
      </c>
      <c r="W617" s="195">
        <v>282530</v>
      </c>
      <c r="X617" s="195">
        <v>271613</v>
      </c>
      <c r="Y617" s="195">
        <v>260301.49999999997</v>
      </c>
      <c r="Z617" s="195">
        <v>249938</v>
      </c>
      <c r="AA617" s="195">
        <v>242585</v>
      </c>
      <c r="AB617" s="195">
        <v>238262.5</v>
      </c>
      <c r="AC617" s="195">
        <v>235528.5</v>
      </c>
      <c r="AD617" s="195">
        <v>234230</v>
      </c>
    </row>
    <row r="618" spans="1:30" x14ac:dyDescent="0.2">
      <c r="A618" s="77" t="s">
        <v>33</v>
      </c>
      <c r="B618" s="79" t="s">
        <v>176</v>
      </c>
      <c r="C618" s="105">
        <v>35</v>
      </c>
      <c r="D618" s="105">
        <v>39</v>
      </c>
      <c r="E618" s="106">
        <v>225531</v>
      </c>
      <c r="F618" s="106">
        <v>226664</v>
      </c>
      <c r="G618" s="106">
        <v>227182</v>
      </c>
      <c r="H618" s="106">
        <v>227514</v>
      </c>
      <c r="I618" s="106">
        <v>228325</v>
      </c>
      <c r="J618" s="106">
        <v>230009</v>
      </c>
      <c r="K618" s="106">
        <v>232604</v>
      </c>
      <c r="L618" s="195">
        <v>211696.5</v>
      </c>
      <c r="M618" s="195">
        <v>214776</v>
      </c>
      <c r="N618" s="195">
        <v>219929</v>
      </c>
      <c r="O618" s="195">
        <v>226708</v>
      </c>
      <c r="P618" s="195">
        <v>234629</v>
      </c>
      <c r="Q618" s="195">
        <v>243251.5</v>
      </c>
      <c r="R618" s="195">
        <v>252421.5</v>
      </c>
      <c r="S618" s="195">
        <v>261920.5</v>
      </c>
      <c r="T618" s="195">
        <v>271095</v>
      </c>
      <c r="U618" s="195">
        <v>279226.5</v>
      </c>
      <c r="V618" s="195">
        <v>285783</v>
      </c>
      <c r="W618" s="195">
        <v>290456</v>
      </c>
      <c r="X618" s="195">
        <v>292901</v>
      </c>
      <c r="Y618" s="195">
        <v>292753.5</v>
      </c>
      <c r="Z618" s="195">
        <v>289811</v>
      </c>
      <c r="AA618" s="195">
        <v>283800.5</v>
      </c>
      <c r="AB618" s="195">
        <v>274771</v>
      </c>
      <c r="AC618" s="195">
        <v>263932</v>
      </c>
      <c r="AD618" s="195">
        <v>252700.5</v>
      </c>
    </row>
    <row r="619" spans="1:30" x14ac:dyDescent="0.2">
      <c r="A619" s="77" t="s">
        <v>33</v>
      </c>
      <c r="B619" s="79" t="s">
        <v>176</v>
      </c>
      <c r="C619" s="105">
        <v>40</v>
      </c>
      <c r="D619" s="105">
        <v>44</v>
      </c>
      <c r="E619" s="106">
        <v>204114</v>
      </c>
      <c r="F619" s="106">
        <v>207055</v>
      </c>
      <c r="G619" s="106">
        <v>210009</v>
      </c>
      <c r="H619" s="106">
        <v>212761</v>
      </c>
      <c r="I619" s="106">
        <v>215038</v>
      </c>
      <c r="J619" s="106">
        <v>216711</v>
      </c>
      <c r="K619" s="106">
        <v>217984</v>
      </c>
      <c r="L619" s="195">
        <v>212509</v>
      </c>
      <c r="M619" s="195">
        <v>210651.5</v>
      </c>
      <c r="N619" s="195">
        <v>208158</v>
      </c>
      <c r="O619" s="195">
        <v>205981</v>
      </c>
      <c r="P619" s="195">
        <v>204871.5</v>
      </c>
      <c r="Q619" s="195">
        <v>205649.5</v>
      </c>
      <c r="R619" s="195">
        <v>208740</v>
      </c>
      <c r="S619" s="195">
        <v>213886</v>
      </c>
      <c r="T619" s="195">
        <v>220641.5</v>
      </c>
      <c r="U619" s="195">
        <v>228527.5</v>
      </c>
      <c r="V619" s="195">
        <v>237109</v>
      </c>
      <c r="W619" s="195">
        <v>246233.5</v>
      </c>
      <c r="X619" s="195">
        <v>255686</v>
      </c>
      <c r="Y619" s="195">
        <v>264818.5</v>
      </c>
      <c r="Z619" s="195">
        <v>272915.5</v>
      </c>
      <c r="AA619" s="195">
        <v>279450.5</v>
      </c>
      <c r="AB619" s="195">
        <v>284118.5</v>
      </c>
      <c r="AC619" s="195">
        <v>286576.5</v>
      </c>
      <c r="AD619" s="195">
        <v>286461</v>
      </c>
    </row>
    <row r="620" spans="1:30" x14ac:dyDescent="0.2">
      <c r="A620" s="77" t="s">
        <v>33</v>
      </c>
      <c r="B620" s="79" t="s">
        <v>176</v>
      </c>
      <c r="C620" s="105">
        <v>45</v>
      </c>
      <c r="D620" s="105">
        <v>49</v>
      </c>
      <c r="E620" s="106">
        <v>181340</v>
      </c>
      <c r="F620" s="106">
        <v>184249</v>
      </c>
      <c r="G620" s="106">
        <v>187216</v>
      </c>
      <c r="H620" s="106">
        <v>190188</v>
      </c>
      <c r="I620" s="106">
        <v>193143</v>
      </c>
      <c r="J620" s="106">
        <v>196050</v>
      </c>
      <c r="K620" s="106">
        <v>199032</v>
      </c>
      <c r="L620" s="195">
        <v>197648.5</v>
      </c>
      <c r="M620" s="195">
        <v>200925</v>
      </c>
      <c r="N620" s="195">
        <v>204092</v>
      </c>
      <c r="O620" s="195">
        <v>206381</v>
      </c>
      <c r="P620" s="195">
        <v>207400.5</v>
      </c>
      <c r="Q620" s="195">
        <v>206991</v>
      </c>
      <c r="R620" s="195">
        <v>205207</v>
      </c>
      <c r="S620" s="195">
        <v>202796.5</v>
      </c>
      <c r="T620" s="195">
        <v>200698</v>
      </c>
      <c r="U620" s="195">
        <v>199652.5</v>
      </c>
      <c r="V620" s="195">
        <v>200468.5</v>
      </c>
      <c r="W620" s="195">
        <v>203567</v>
      </c>
      <c r="X620" s="195">
        <v>208694.5</v>
      </c>
      <c r="Y620" s="195">
        <v>215411</v>
      </c>
      <c r="Z620" s="195">
        <v>223246</v>
      </c>
      <c r="AA620" s="195">
        <v>231770</v>
      </c>
      <c r="AB620" s="195">
        <v>240833.5</v>
      </c>
      <c r="AC620" s="195">
        <v>250223</v>
      </c>
      <c r="AD620" s="195">
        <v>259295.5</v>
      </c>
    </row>
    <row r="621" spans="1:30" x14ac:dyDescent="0.2">
      <c r="A621" s="77" t="s">
        <v>33</v>
      </c>
      <c r="B621" s="79" t="s">
        <v>176</v>
      </c>
      <c r="C621" s="105">
        <v>50</v>
      </c>
      <c r="D621" s="105">
        <v>54</v>
      </c>
      <c r="E621" s="106">
        <v>160159</v>
      </c>
      <c r="F621" s="106">
        <v>163156</v>
      </c>
      <c r="G621" s="106">
        <v>165890</v>
      </c>
      <c r="H621" s="106">
        <v>168468</v>
      </c>
      <c r="I621" s="106">
        <v>171107</v>
      </c>
      <c r="J621" s="106">
        <v>173922</v>
      </c>
      <c r="K621" s="106">
        <v>176793</v>
      </c>
      <c r="L621" s="195">
        <v>177358.5</v>
      </c>
      <c r="M621" s="195">
        <v>180256</v>
      </c>
      <c r="N621" s="195">
        <v>183016</v>
      </c>
      <c r="O621" s="195">
        <v>185853</v>
      </c>
      <c r="P621" s="195">
        <v>188859.5</v>
      </c>
      <c r="Q621" s="195">
        <v>191977.5</v>
      </c>
      <c r="R621" s="195">
        <v>195279</v>
      </c>
      <c r="S621" s="195">
        <v>198447</v>
      </c>
      <c r="T621" s="195">
        <v>200752.5</v>
      </c>
      <c r="U621" s="195">
        <v>201812.5</v>
      </c>
      <c r="V621" s="195">
        <v>201471</v>
      </c>
      <c r="W621" s="195">
        <v>199780</v>
      </c>
      <c r="X621" s="195">
        <v>197474</v>
      </c>
      <c r="Y621" s="195">
        <v>195475</v>
      </c>
      <c r="Z621" s="195">
        <v>194510</v>
      </c>
      <c r="AA621" s="195">
        <v>195376</v>
      </c>
      <c r="AB621" s="195">
        <v>198485.5</v>
      </c>
      <c r="AC621" s="195">
        <v>203587.5</v>
      </c>
      <c r="AD621" s="195">
        <v>210251</v>
      </c>
    </row>
    <row r="622" spans="1:30" x14ac:dyDescent="0.2">
      <c r="A622" s="77" t="s">
        <v>33</v>
      </c>
      <c r="B622" s="79" t="s">
        <v>176</v>
      </c>
      <c r="C622" s="105">
        <v>55</v>
      </c>
      <c r="D622" s="105">
        <v>59</v>
      </c>
      <c r="E622" s="106">
        <v>135963</v>
      </c>
      <c r="F622" s="106">
        <v>138769</v>
      </c>
      <c r="G622" s="106">
        <v>142112</v>
      </c>
      <c r="H622" s="106">
        <v>145755</v>
      </c>
      <c r="I622" s="106">
        <v>149354</v>
      </c>
      <c r="J622" s="106">
        <v>152687</v>
      </c>
      <c r="K622" s="106">
        <v>155637</v>
      </c>
      <c r="L622" s="195">
        <v>153408.5</v>
      </c>
      <c r="M622" s="195">
        <v>157295.5</v>
      </c>
      <c r="N622" s="195">
        <v>161077.5</v>
      </c>
      <c r="O622" s="195">
        <v>164551.5</v>
      </c>
      <c r="P622" s="195">
        <v>167761</v>
      </c>
      <c r="Q622" s="195">
        <v>170856.5</v>
      </c>
      <c r="R622" s="195">
        <v>173806.5</v>
      </c>
      <c r="S622" s="195">
        <v>176565</v>
      </c>
      <c r="T622" s="195">
        <v>179401.5</v>
      </c>
      <c r="U622" s="195">
        <v>182409</v>
      </c>
      <c r="V622" s="195">
        <v>185529.5</v>
      </c>
      <c r="W622" s="195">
        <v>188829.5</v>
      </c>
      <c r="X622" s="195">
        <v>191998</v>
      </c>
      <c r="Y622" s="195">
        <v>194325</v>
      </c>
      <c r="Z622" s="195">
        <v>195440</v>
      </c>
      <c r="AA622" s="195">
        <v>195189.5</v>
      </c>
      <c r="AB622" s="195">
        <v>193623.5</v>
      </c>
      <c r="AC622" s="195">
        <v>191458</v>
      </c>
      <c r="AD622" s="195">
        <v>189591</v>
      </c>
    </row>
    <row r="623" spans="1:30" x14ac:dyDescent="0.2">
      <c r="A623" s="77" t="s">
        <v>33</v>
      </c>
      <c r="B623" s="79" t="s">
        <v>176</v>
      </c>
      <c r="C623" s="105">
        <v>60</v>
      </c>
      <c r="D623" s="105">
        <v>64</v>
      </c>
      <c r="E623" s="106">
        <v>117771</v>
      </c>
      <c r="F623" s="106">
        <v>120282</v>
      </c>
      <c r="G623" s="106">
        <v>122139</v>
      </c>
      <c r="H623" s="106">
        <v>123707</v>
      </c>
      <c r="I623" s="106">
        <v>125577</v>
      </c>
      <c r="J623" s="106">
        <v>128074.00000000001</v>
      </c>
      <c r="K623" s="106">
        <v>130815</v>
      </c>
      <c r="L623" s="195">
        <v>126040</v>
      </c>
      <c r="M623" s="195">
        <v>129591.5</v>
      </c>
      <c r="N623" s="195">
        <v>133473</v>
      </c>
      <c r="O623" s="195">
        <v>137569.5</v>
      </c>
      <c r="P623" s="195">
        <v>141778.5</v>
      </c>
      <c r="Q623" s="195">
        <v>145879.5</v>
      </c>
      <c r="R623" s="195">
        <v>149794</v>
      </c>
      <c r="S623" s="195">
        <v>153508</v>
      </c>
      <c r="T623" s="195">
        <v>156933.5</v>
      </c>
      <c r="U623" s="195">
        <v>160114</v>
      </c>
      <c r="V623" s="195">
        <v>163192.5</v>
      </c>
      <c r="W623" s="195">
        <v>166136</v>
      </c>
      <c r="X623" s="195">
        <v>168898</v>
      </c>
      <c r="Y623" s="195">
        <v>171737</v>
      </c>
      <c r="Z623" s="195">
        <v>174745.5</v>
      </c>
      <c r="AA623" s="195">
        <v>177865.5</v>
      </c>
      <c r="AB623" s="195">
        <v>181158.5</v>
      </c>
      <c r="AC623" s="195">
        <v>184322</v>
      </c>
      <c r="AD623" s="195">
        <v>186672</v>
      </c>
    </row>
    <row r="624" spans="1:30" x14ac:dyDescent="0.2">
      <c r="A624" s="77" t="s">
        <v>33</v>
      </c>
      <c r="B624" s="79" t="s">
        <v>176</v>
      </c>
      <c r="C624" s="105">
        <v>65</v>
      </c>
      <c r="D624" s="105">
        <v>69</v>
      </c>
      <c r="E624" s="106">
        <v>90603</v>
      </c>
      <c r="F624" s="106">
        <v>93685</v>
      </c>
      <c r="G624" s="106">
        <v>97536</v>
      </c>
      <c r="H624" s="106">
        <v>101711</v>
      </c>
      <c r="I624" s="106">
        <v>105592</v>
      </c>
      <c r="J624" s="106">
        <v>108836</v>
      </c>
      <c r="K624" s="106">
        <v>111241</v>
      </c>
      <c r="L624" s="195">
        <v>103062</v>
      </c>
      <c r="M624" s="195">
        <v>105423</v>
      </c>
      <c r="N624" s="195">
        <v>108174.5</v>
      </c>
      <c r="O624" s="195">
        <v>111043.5</v>
      </c>
      <c r="P624" s="195">
        <v>114136.5</v>
      </c>
      <c r="Q624" s="195">
        <v>117521.5</v>
      </c>
      <c r="R624" s="195">
        <v>121091</v>
      </c>
      <c r="S624" s="195">
        <v>124836.5</v>
      </c>
      <c r="T624" s="195">
        <v>128792.49999999999</v>
      </c>
      <c r="U624" s="195">
        <v>132866.5</v>
      </c>
      <c r="V624" s="195">
        <v>136849.5</v>
      </c>
      <c r="W624" s="195">
        <v>140664.5</v>
      </c>
      <c r="X624" s="195">
        <v>144294</v>
      </c>
      <c r="Y624" s="195">
        <v>147654.5</v>
      </c>
      <c r="Z624" s="195">
        <v>150792</v>
      </c>
      <c r="AA624" s="195">
        <v>153838.5</v>
      </c>
      <c r="AB624" s="195">
        <v>156758</v>
      </c>
      <c r="AC624" s="195">
        <v>159508</v>
      </c>
      <c r="AD624" s="195">
        <v>162334</v>
      </c>
    </row>
    <row r="625" spans="1:30" x14ac:dyDescent="0.2">
      <c r="A625" s="77" t="s">
        <v>33</v>
      </c>
      <c r="B625" s="79" t="s">
        <v>176</v>
      </c>
      <c r="C625" s="105">
        <v>70</v>
      </c>
      <c r="D625" s="105">
        <v>74</v>
      </c>
      <c r="E625" s="106">
        <v>73767</v>
      </c>
      <c r="F625" s="106">
        <v>74877</v>
      </c>
      <c r="G625" s="106">
        <v>75932</v>
      </c>
      <c r="H625" s="106">
        <v>77159</v>
      </c>
      <c r="I625" s="106">
        <v>78948</v>
      </c>
      <c r="J625" s="106">
        <v>81497</v>
      </c>
      <c r="K625" s="106">
        <v>84309</v>
      </c>
      <c r="L625" s="195">
        <v>81722</v>
      </c>
      <c r="M625" s="195">
        <v>84148.5</v>
      </c>
      <c r="N625" s="195">
        <v>86530</v>
      </c>
      <c r="O625" s="195">
        <v>88774</v>
      </c>
      <c r="P625" s="195">
        <v>90957.5</v>
      </c>
      <c r="Q625" s="195">
        <v>93171.5</v>
      </c>
      <c r="R625" s="195">
        <v>95591.5</v>
      </c>
      <c r="S625" s="195">
        <v>98200.5</v>
      </c>
      <c r="T625" s="195">
        <v>100926</v>
      </c>
      <c r="U625" s="195">
        <v>103869</v>
      </c>
      <c r="V625" s="195">
        <v>107091</v>
      </c>
      <c r="W625" s="195">
        <v>110492</v>
      </c>
      <c r="X625" s="195">
        <v>114059</v>
      </c>
      <c r="Y625" s="195">
        <v>117823</v>
      </c>
      <c r="Z625" s="195">
        <v>121704.5</v>
      </c>
      <c r="AA625" s="195">
        <v>125508.5</v>
      </c>
      <c r="AB625" s="195">
        <v>129162.5</v>
      </c>
      <c r="AC625" s="195">
        <v>132648.5</v>
      </c>
      <c r="AD625" s="195">
        <v>135892</v>
      </c>
    </row>
    <row r="626" spans="1:30" x14ac:dyDescent="0.2">
      <c r="A626" s="77" t="s">
        <v>33</v>
      </c>
      <c r="B626" s="79" t="s">
        <v>176</v>
      </c>
      <c r="C626" s="105">
        <v>75</v>
      </c>
      <c r="D626" s="105">
        <v>79</v>
      </c>
      <c r="E626" s="106">
        <v>55933</v>
      </c>
      <c r="F626" s="106">
        <v>57193</v>
      </c>
      <c r="G626" s="106">
        <v>58547</v>
      </c>
      <c r="H626" s="106">
        <v>59999</v>
      </c>
      <c r="I626" s="106">
        <v>61525</v>
      </c>
      <c r="J626" s="106">
        <v>63097</v>
      </c>
      <c r="K626" s="106">
        <v>63972</v>
      </c>
      <c r="L626" s="195">
        <v>58841</v>
      </c>
      <c r="M626" s="195">
        <v>60177</v>
      </c>
      <c r="N626" s="195">
        <v>62118</v>
      </c>
      <c r="O626" s="195">
        <v>64306.5</v>
      </c>
      <c r="P626" s="195">
        <v>66701.5</v>
      </c>
      <c r="Q626" s="195">
        <v>69195</v>
      </c>
      <c r="R626" s="195">
        <v>71554</v>
      </c>
      <c r="S626" s="195">
        <v>73690.5</v>
      </c>
      <c r="T626" s="195">
        <v>75725.5</v>
      </c>
      <c r="U626" s="195">
        <v>77732</v>
      </c>
      <c r="V626" s="195">
        <v>79781.5</v>
      </c>
      <c r="W626" s="195">
        <v>82017</v>
      </c>
      <c r="X626" s="195">
        <v>84416</v>
      </c>
      <c r="Y626" s="195">
        <v>86921</v>
      </c>
      <c r="Z626" s="195">
        <v>89629.5</v>
      </c>
      <c r="AA626" s="195">
        <v>92590</v>
      </c>
      <c r="AB626" s="195">
        <v>95712</v>
      </c>
      <c r="AC626" s="195">
        <v>98982.5</v>
      </c>
      <c r="AD626" s="195">
        <v>102430</v>
      </c>
    </row>
    <row r="627" spans="1:30" x14ac:dyDescent="0.2">
      <c r="A627" s="77" t="s">
        <v>33</v>
      </c>
      <c r="B627" s="79" t="s">
        <v>176</v>
      </c>
      <c r="C627" s="105">
        <v>80</v>
      </c>
      <c r="D627" s="105">
        <v>84</v>
      </c>
      <c r="E627" s="106">
        <v>35658</v>
      </c>
      <c r="F627" s="106">
        <v>37031</v>
      </c>
      <c r="G627" s="106">
        <v>38395</v>
      </c>
      <c r="H627" s="106">
        <v>39813</v>
      </c>
      <c r="I627" s="106">
        <v>41300</v>
      </c>
      <c r="J627" s="106">
        <v>42858</v>
      </c>
      <c r="K627" s="106">
        <v>43950</v>
      </c>
      <c r="L627" s="195">
        <v>39299</v>
      </c>
      <c r="M627" s="195">
        <v>40268.5</v>
      </c>
      <c r="N627" s="195">
        <v>41303.5</v>
      </c>
      <c r="O627" s="195">
        <v>42260.5</v>
      </c>
      <c r="P627" s="195">
        <v>43252.5</v>
      </c>
      <c r="Q627" s="195">
        <v>44348</v>
      </c>
      <c r="R627" s="195">
        <v>45682</v>
      </c>
      <c r="S627" s="195">
        <v>47283.5</v>
      </c>
      <c r="T627" s="195">
        <v>49085</v>
      </c>
      <c r="U627" s="195">
        <v>51058.5</v>
      </c>
      <c r="V627" s="195">
        <v>53112.5</v>
      </c>
      <c r="W627" s="195">
        <v>55063</v>
      </c>
      <c r="X627" s="195">
        <v>56844.5</v>
      </c>
      <c r="Y627" s="195">
        <v>58562</v>
      </c>
      <c r="Z627" s="195">
        <v>60280</v>
      </c>
      <c r="AA627" s="195">
        <v>62046</v>
      </c>
      <c r="AB627" s="195">
        <v>63963</v>
      </c>
      <c r="AC627" s="195">
        <v>66009.5</v>
      </c>
      <c r="AD627" s="195">
        <v>68147.5</v>
      </c>
    </row>
    <row r="628" spans="1:30" x14ac:dyDescent="0.2">
      <c r="A628" s="77" t="s">
        <v>33</v>
      </c>
      <c r="B628" s="79" t="s">
        <v>176</v>
      </c>
      <c r="C628" s="105">
        <v>85</v>
      </c>
      <c r="D628" s="105">
        <v>89</v>
      </c>
      <c r="E628" s="106">
        <v>16936</v>
      </c>
      <c r="F628" s="106">
        <v>18158</v>
      </c>
      <c r="G628" s="106">
        <v>19302</v>
      </c>
      <c r="H628" s="106">
        <v>20323</v>
      </c>
      <c r="I628" s="106">
        <v>21334</v>
      </c>
      <c r="J628" s="106">
        <v>22372</v>
      </c>
      <c r="K628" s="106">
        <v>23623</v>
      </c>
      <c r="L628" s="195">
        <v>19630</v>
      </c>
      <c r="M628" s="195">
        <v>20295</v>
      </c>
      <c r="N628" s="195">
        <v>21452.5</v>
      </c>
      <c r="O628" s="195">
        <v>22672.5</v>
      </c>
      <c r="P628" s="195">
        <v>23877.5</v>
      </c>
      <c r="Q628" s="195">
        <v>24969</v>
      </c>
      <c r="R628" s="195">
        <v>25867.5</v>
      </c>
      <c r="S628" s="195">
        <v>26602.5</v>
      </c>
      <c r="T628" s="195">
        <v>27305</v>
      </c>
      <c r="U628" s="195">
        <v>28049</v>
      </c>
      <c r="V628" s="195">
        <v>28872</v>
      </c>
      <c r="W628" s="195">
        <v>29855</v>
      </c>
      <c r="X628" s="195">
        <v>31016</v>
      </c>
      <c r="Y628" s="195">
        <v>32317.999999999996</v>
      </c>
      <c r="Z628" s="195">
        <v>33744</v>
      </c>
      <c r="AA628" s="195">
        <v>35222</v>
      </c>
      <c r="AB628" s="195">
        <v>36628</v>
      </c>
      <c r="AC628" s="195">
        <v>37925</v>
      </c>
      <c r="AD628" s="195">
        <v>39195</v>
      </c>
    </row>
    <row r="629" spans="1:30" x14ac:dyDescent="0.2">
      <c r="A629" s="77" t="s">
        <v>33</v>
      </c>
      <c r="B629" s="79" t="s">
        <v>176</v>
      </c>
      <c r="C629" s="105">
        <v>90</v>
      </c>
      <c r="D629" s="105">
        <v>94</v>
      </c>
      <c r="E629" s="106">
        <v>5942</v>
      </c>
      <c r="F629" s="106">
        <v>6595</v>
      </c>
      <c r="G629" s="106">
        <v>7012</v>
      </c>
      <c r="H629" s="106">
        <v>7339</v>
      </c>
      <c r="I629" s="106">
        <v>7579</v>
      </c>
      <c r="J629" s="106">
        <v>7839</v>
      </c>
      <c r="K629" s="106">
        <v>8768</v>
      </c>
      <c r="L629" s="195">
        <v>8066.0000000000009</v>
      </c>
      <c r="M629" s="195">
        <v>8211</v>
      </c>
      <c r="N629" s="195">
        <v>8473.5</v>
      </c>
      <c r="O629" s="195">
        <v>8753.5</v>
      </c>
      <c r="P629" s="195">
        <v>9101.5</v>
      </c>
      <c r="Q629" s="195">
        <v>9544</v>
      </c>
      <c r="R629" s="195">
        <v>10095</v>
      </c>
      <c r="S629" s="195">
        <v>10720</v>
      </c>
      <c r="T629" s="195">
        <v>11375</v>
      </c>
      <c r="U629" s="195">
        <v>12023.5</v>
      </c>
      <c r="V629" s="195">
        <v>12613</v>
      </c>
      <c r="W629" s="195">
        <v>13104</v>
      </c>
      <c r="X629" s="195">
        <v>13516</v>
      </c>
      <c r="Y629" s="195">
        <v>13925</v>
      </c>
      <c r="Z629" s="195">
        <v>14372.5</v>
      </c>
      <c r="AA629" s="195">
        <v>14867</v>
      </c>
      <c r="AB629" s="195">
        <v>15446.5</v>
      </c>
      <c r="AC629" s="195">
        <v>16122</v>
      </c>
      <c r="AD629" s="195">
        <v>16877</v>
      </c>
    </row>
    <row r="630" spans="1:30" x14ac:dyDescent="0.2">
      <c r="A630" s="77" t="s">
        <v>33</v>
      </c>
      <c r="B630" s="79" t="s">
        <v>176</v>
      </c>
      <c r="C630" s="105">
        <v>95</v>
      </c>
      <c r="D630" s="105">
        <v>99</v>
      </c>
      <c r="E630" s="106">
        <v>1157</v>
      </c>
      <c r="F630" s="106">
        <v>1355</v>
      </c>
      <c r="G630" s="106">
        <v>1639</v>
      </c>
      <c r="H630" s="106">
        <v>1865</v>
      </c>
      <c r="I630" s="106">
        <v>1929</v>
      </c>
      <c r="J630" s="106">
        <v>1762</v>
      </c>
      <c r="K630" s="106">
        <v>1969</v>
      </c>
      <c r="L630" s="195">
        <v>1962</v>
      </c>
      <c r="M630" s="195">
        <v>2041</v>
      </c>
      <c r="N630" s="195">
        <v>2201</v>
      </c>
      <c r="O630" s="195">
        <v>2373.5</v>
      </c>
      <c r="P630" s="195">
        <v>2544.5</v>
      </c>
      <c r="Q630" s="195">
        <v>2692.5</v>
      </c>
      <c r="R630" s="195">
        <v>2808</v>
      </c>
      <c r="S630" s="195">
        <v>2905.5</v>
      </c>
      <c r="T630" s="195">
        <v>3016</v>
      </c>
      <c r="U630" s="195">
        <v>3157</v>
      </c>
      <c r="V630" s="195">
        <v>3331</v>
      </c>
      <c r="W630" s="195">
        <v>3541.5</v>
      </c>
      <c r="X630" s="195">
        <v>3777</v>
      </c>
      <c r="Y630" s="195">
        <v>4022.9999999999995</v>
      </c>
      <c r="Z630" s="195">
        <v>4267</v>
      </c>
      <c r="AA630" s="195">
        <v>4489</v>
      </c>
      <c r="AB630" s="195">
        <v>4675</v>
      </c>
      <c r="AC630" s="195">
        <v>4836</v>
      </c>
      <c r="AD630" s="195">
        <v>5005.5</v>
      </c>
    </row>
    <row r="631" spans="1:30" x14ac:dyDescent="0.2">
      <c r="A631" s="77" t="s">
        <v>33</v>
      </c>
      <c r="B631" s="79" t="s">
        <v>176</v>
      </c>
      <c r="C631" s="105">
        <v>100</v>
      </c>
      <c r="D631" s="105">
        <v>104</v>
      </c>
      <c r="E631" s="106">
        <v>109</v>
      </c>
      <c r="F631" s="106">
        <v>121</v>
      </c>
      <c r="G631" s="106">
        <v>134</v>
      </c>
      <c r="H631" s="106">
        <v>149</v>
      </c>
      <c r="I631" s="106">
        <v>165</v>
      </c>
      <c r="J631" s="106">
        <v>183</v>
      </c>
      <c r="K631" s="106">
        <v>203</v>
      </c>
      <c r="L631" s="195">
        <v>334.5</v>
      </c>
      <c r="M631" s="195">
        <v>345.5</v>
      </c>
      <c r="N631" s="195">
        <v>368</v>
      </c>
      <c r="O631" s="195">
        <v>392</v>
      </c>
      <c r="P631" s="195">
        <v>418.5</v>
      </c>
      <c r="Q631" s="195">
        <v>448.5</v>
      </c>
      <c r="R631" s="195">
        <v>485</v>
      </c>
      <c r="S631" s="195">
        <v>524.5</v>
      </c>
      <c r="T631" s="195">
        <v>566</v>
      </c>
      <c r="U631" s="195">
        <v>608.5</v>
      </c>
      <c r="V631" s="195">
        <v>645.5</v>
      </c>
      <c r="W631" s="195">
        <v>675</v>
      </c>
      <c r="X631" s="195">
        <v>702.5</v>
      </c>
      <c r="Y631" s="195">
        <v>734.5</v>
      </c>
      <c r="Z631" s="195">
        <v>775</v>
      </c>
      <c r="AA631" s="195">
        <v>823</v>
      </c>
      <c r="AB631" s="195">
        <v>875</v>
      </c>
      <c r="AC631" s="195">
        <v>933.5</v>
      </c>
      <c r="AD631" s="195">
        <v>997</v>
      </c>
    </row>
    <row r="632" spans="1:30" x14ac:dyDescent="0.2">
      <c r="A632" s="77" t="s">
        <v>211</v>
      </c>
      <c r="B632" s="79" t="s">
        <v>175</v>
      </c>
      <c r="C632" s="105">
        <v>0</v>
      </c>
      <c r="D632" s="105">
        <v>4</v>
      </c>
      <c r="E632" s="105">
        <v>4688</v>
      </c>
      <c r="F632" s="105">
        <v>4623</v>
      </c>
      <c r="G632" s="105">
        <v>4608</v>
      </c>
      <c r="H632" s="105">
        <v>4624</v>
      </c>
      <c r="I632" s="105">
        <v>4635</v>
      </c>
      <c r="J632" s="105">
        <v>4610</v>
      </c>
      <c r="K632" s="105">
        <v>4570</v>
      </c>
      <c r="L632" s="195">
        <v>5077.5</v>
      </c>
      <c r="M632" s="195">
        <v>5011</v>
      </c>
      <c r="N632" s="195">
        <v>4938</v>
      </c>
      <c r="O632" s="195">
        <v>4862</v>
      </c>
      <c r="P632" s="195">
        <v>4783</v>
      </c>
      <c r="Q632" s="195">
        <v>4704</v>
      </c>
      <c r="R632" s="195">
        <v>4627.5</v>
      </c>
      <c r="S632" s="195">
        <v>4553.5</v>
      </c>
      <c r="T632" s="195">
        <v>4483</v>
      </c>
      <c r="U632" s="195">
        <v>4421</v>
      </c>
      <c r="V632" s="195">
        <v>4366.5</v>
      </c>
      <c r="W632" s="195">
        <v>4319</v>
      </c>
      <c r="X632" s="195">
        <v>4282</v>
      </c>
      <c r="Y632" s="195">
        <v>4255</v>
      </c>
      <c r="Z632" s="195">
        <v>4235.5</v>
      </c>
      <c r="AA632" s="195">
        <v>4224.5</v>
      </c>
      <c r="AB632" s="195">
        <v>4218.5</v>
      </c>
      <c r="AC632" s="195">
        <v>4215.5</v>
      </c>
      <c r="AD632" s="195">
        <v>4216</v>
      </c>
    </row>
    <row r="633" spans="1:30" x14ac:dyDescent="0.2">
      <c r="A633" s="77" t="s">
        <v>211</v>
      </c>
      <c r="B633" s="79" t="s">
        <v>175</v>
      </c>
      <c r="C633" s="105">
        <v>5</v>
      </c>
      <c r="D633" s="105">
        <v>9</v>
      </c>
      <c r="E633" s="105">
        <v>4453</v>
      </c>
      <c r="F633" s="105">
        <v>4572</v>
      </c>
      <c r="G633" s="105">
        <v>4645</v>
      </c>
      <c r="H633" s="105">
        <v>4671</v>
      </c>
      <c r="I633" s="105">
        <v>4666</v>
      </c>
      <c r="J633" s="105">
        <v>4665</v>
      </c>
      <c r="K633" s="105">
        <v>4673</v>
      </c>
      <c r="L633" s="195">
        <v>5214.5</v>
      </c>
      <c r="M633" s="195">
        <v>5209.5</v>
      </c>
      <c r="N633" s="195">
        <v>5190</v>
      </c>
      <c r="O633" s="195">
        <v>5156.5</v>
      </c>
      <c r="P633" s="195">
        <v>5110.5</v>
      </c>
      <c r="Q633" s="195">
        <v>5054</v>
      </c>
      <c r="R633" s="195">
        <v>4988.5</v>
      </c>
      <c r="S633" s="195">
        <v>4916.5</v>
      </c>
      <c r="T633" s="195">
        <v>4841</v>
      </c>
      <c r="U633" s="195">
        <v>4762.5</v>
      </c>
      <c r="V633" s="195">
        <v>4683.5</v>
      </c>
      <c r="W633" s="195">
        <v>4607</v>
      </c>
      <c r="X633" s="195">
        <v>4533</v>
      </c>
      <c r="Y633" s="195">
        <v>4462.5</v>
      </c>
      <c r="Z633" s="195">
        <v>4400.5</v>
      </c>
      <c r="AA633" s="195">
        <v>4346.5</v>
      </c>
      <c r="AB633" s="195">
        <v>4299.5</v>
      </c>
      <c r="AC633" s="195">
        <v>4262.5</v>
      </c>
      <c r="AD633" s="195">
        <v>4235.5</v>
      </c>
    </row>
    <row r="634" spans="1:30" x14ac:dyDescent="0.2">
      <c r="A634" s="77" t="s">
        <v>211</v>
      </c>
      <c r="B634" s="79" t="s">
        <v>175</v>
      </c>
      <c r="C634" s="105">
        <v>10</v>
      </c>
      <c r="D634" s="105">
        <v>14</v>
      </c>
      <c r="E634" s="105">
        <v>3903</v>
      </c>
      <c r="F634" s="105">
        <v>3925</v>
      </c>
      <c r="G634" s="105">
        <v>4019</v>
      </c>
      <c r="H634" s="105">
        <v>4161</v>
      </c>
      <c r="I634" s="105">
        <v>4313</v>
      </c>
      <c r="J634" s="105">
        <v>4435</v>
      </c>
      <c r="K634" s="105">
        <v>4519</v>
      </c>
      <c r="L634" s="195">
        <v>5036</v>
      </c>
      <c r="M634" s="195">
        <v>5099</v>
      </c>
      <c r="N634" s="195">
        <v>5145</v>
      </c>
      <c r="O634" s="195">
        <v>5176</v>
      </c>
      <c r="P634" s="195">
        <v>5194.5</v>
      </c>
      <c r="Q634" s="195">
        <v>5202</v>
      </c>
      <c r="R634" s="195">
        <v>5196.5</v>
      </c>
      <c r="S634" s="195">
        <v>5176</v>
      </c>
      <c r="T634" s="195">
        <v>5142</v>
      </c>
      <c r="U634" s="195">
        <v>5096.5</v>
      </c>
      <c r="V634" s="195">
        <v>5040.5</v>
      </c>
      <c r="W634" s="195">
        <v>4974.5</v>
      </c>
      <c r="X634" s="195">
        <v>4902.5</v>
      </c>
      <c r="Y634" s="195">
        <v>4827.5</v>
      </c>
      <c r="Z634" s="195">
        <v>4749.5</v>
      </c>
      <c r="AA634" s="195">
        <v>4671</v>
      </c>
      <c r="AB634" s="195">
        <v>4595</v>
      </c>
      <c r="AC634" s="195">
        <v>4520.5</v>
      </c>
      <c r="AD634" s="195">
        <v>4450</v>
      </c>
    </row>
    <row r="635" spans="1:30" x14ac:dyDescent="0.2">
      <c r="A635" s="77" t="s">
        <v>211</v>
      </c>
      <c r="B635" s="79" t="s">
        <v>175</v>
      </c>
      <c r="C635" s="105">
        <v>15</v>
      </c>
      <c r="D635" s="105">
        <v>19</v>
      </c>
      <c r="E635" s="105">
        <v>4528</v>
      </c>
      <c r="F635" s="105">
        <v>4365</v>
      </c>
      <c r="G635" s="105">
        <v>4180</v>
      </c>
      <c r="H635" s="105">
        <v>4003.9999999999995</v>
      </c>
      <c r="I635" s="105">
        <v>3882</v>
      </c>
      <c r="J635" s="105">
        <v>3836</v>
      </c>
      <c r="K635" s="105">
        <v>3856</v>
      </c>
      <c r="L635" s="195">
        <v>4502.5</v>
      </c>
      <c r="M635" s="195">
        <v>4596</v>
      </c>
      <c r="N635" s="195">
        <v>4704.5</v>
      </c>
      <c r="O635" s="195">
        <v>4811.5</v>
      </c>
      <c r="P635" s="195">
        <v>4907.5</v>
      </c>
      <c r="Q635" s="195">
        <v>4987.5</v>
      </c>
      <c r="R635" s="195">
        <v>5050</v>
      </c>
      <c r="S635" s="195">
        <v>5095.5</v>
      </c>
      <c r="T635" s="195">
        <v>5126.5</v>
      </c>
      <c r="U635" s="195">
        <v>5145</v>
      </c>
      <c r="V635" s="195">
        <v>5152</v>
      </c>
      <c r="W635" s="195">
        <v>5147</v>
      </c>
      <c r="X635" s="195">
        <v>5128</v>
      </c>
      <c r="Y635" s="195">
        <v>5095</v>
      </c>
      <c r="Z635" s="195">
        <v>5048.5</v>
      </c>
      <c r="AA635" s="195">
        <v>4992</v>
      </c>
      <c r="AB635" s="195">
        <v>4926.5</v>
      </c>
      <c r="AC635" s="195">
        <v>4854.5</v>
      </c>
      <c r="AD635" s="195">
        <v>4780</v>
      </c>
    </row>
    <row r="636" spans="1:30" x14ac:dyDescent="0.2">
      <c r="A636" s="77" t="s">
        <v>211</v>
      </c>
      <c r="B636" s="79" t="s">
        <v>175</v>
      </c>
      <c r="C636" s="105">
        <v>20</v>
      </c>
      <c r="D636" s="105">
        <v>24</v>
      </c>
      <c r="E636" s="105">
        <v>4972</v>
      </c>
      <c r="F636" s="105">
        <v>4903</v>
      </c>
      <c r="G636" s="105">
        <v>4808</v>
      </c>
      <c r="H636" s="105">
        <v>4690</v>
      </c>
      <c r="I636" s="105">
        <v>4554</v>
      </c>
      <c r="J636" s="105">
        <v>4406</v>
      </c>
      <c r="K636" s="105">
        <v>4243</v>
      </c>
      <c r="L636" s="195">
        <v>4644</v>
      </c>
      <c r="M636" s="195">
        <v>4524.5</v>
      </c>
      <c r="N636" s="195">
        <v>4415</v>
      </c>
      <c r="O636" s="195">
        <v>4321</v>
      </c>
      <c r="P636" s="195">
        <v>4310.5</v>
      </c>
      <c r="Q636" s="195">
        <v>4383.5</v>
      </c>
      <c r="R636" s="195">
        <v>4477</v>
      </c>
      <c r="S636" s="195">
        <v>4584.5</v>
      </c>
      <c r="T636" s="195">
        <v>4692</v>
      </c>
      <c r="U636" s="195">
        <v>4787.5</v>
      </c>
      <c r="V636" s="195">
        <v>4866.5</v>
      </c>
      <c r="W636" s="195">
        <v>4929</v>
      </c>
      <c r="X636" s="195">
        <v>4974.5</v>
      </c>
      <c r="Y636" s="195">
        <v>5005.5</v>
      </c>
      <c r="Z636" s="195">
        <v>5025</v>
      </c>
      <c r="AA636" s="195">
        <v>5032.5</v>
      </c>
      <c r="AB636" s="195">
        <v>5027</v>
      </c>
      <c r="AC636" s="195">
        <v>5007.5</v>
      </c>
      <c r="AD636" s="195">
        <v>4974</v>
      </c>
    </row>
    <row r="637" spans="1:30" x14ac:dyDescent="0.2">
      <c r="A637" s="77" t="s">
        <v>211</v>
      </c>
      <c r="B637" s="79" t="s">
        <v>175</v>
      </c>
      <c r="C637" s="105">
        <v>25</v>
      </c>
      <c r="D637" s="105">
        <v>29</v>
      </c>
      <c r="E637" s="105">
        <v>4897</v>
      </c>
      <c r="F637" s="105">
        <v>4917</v>
      </c>
      <c r="G637" s="105">
        <v>4928</v>
      </c>
      <c r="H637" s="105">
        <v>4923</v>
      </c>
      <c r="I637" s="105">
        <v>4898</v>
      </c>
      <c r="J637" s="105">
        <v>4843</v>
      </c>
      <c r="K637" s="105">
        <v>4769</v>
      </c>
      <c r="L637" s="195">
        <v>4950.5</v>
      </c>
      <c r="M637" s="195">
        <v>4834.5</v>
      </c>
      <c r="N637" s="195">
        <v>4755.5</v>
      </c>
      <c r="O637" s="195">
        <v>4709</v>
      </c>
      <c r="P637" s="195">
        <v>4625</v>
      </c>
      <c r="Q637" s="195">
        <v>4495.5</v>
      </c>
      <c r="R637" s="195">
        <v>4376.5</v>
      </c>
      <c r="S637" s="195">
        <v>4268</v>
      </c>
      <c r="T637" s="195">
        <v>4175</v>
      </c>
      <c r="U637" s="195">
        <v>4164.5</v>
      </c>
      <c r="V637" s="195">
        <v>4236.5</v>
      </c>
      <c r="W637" s="195">
        <v>4329.5</v>
      </c>
      <c r="X637" s="195">
        <v>4438.5</v>
      </c>
      <c r="Y637" s="195">
        <v>4545.5</v>
      </c>
      <c r="Z637" s="195">
        <v>4640</v>
      </c>
      <c r="AA637" s="195">
        <v>4720</v>
      </c>
      <c r="AB637" s="195">
        <v>4783</v>
      </c>
      <c r="AC637" s="195">
        <v>4829</v>
      </c>
      <c r="AD637" s="195">
        <v>4860</v>
      </c>
    </row>
    <row r="638" spans="1:30" x14ac:dyDescent="0.2">
      <c r="A638" s="77" t="s">
        <v>211</v>
      </c>
      <c r="B638" s="79" t="s">
        <v>175</v>
      </c>
      <c r="C638" s="105">
        <v>30</v>
      </c>
      <c r="D638" s="105">
        <v>34</v>
      </c>
      <c r="E638" s="105">
        <v>4537</v>
      </c>
      <c r="F638" s="105">
        <v>4673</v>
      </c>
      <c r="G638" s="105">
        <v>4744</v>
      </c>
      <c r="H638" s="105">
        <v>4767</v>
      </c>
      <c r="I638" s="105">
        <v>4774</v>
      </c>
      <c r="J638" s="105">
        <v>4787</v>
      </c>
      <c r="K638" s="105">
        <v>4800</v>
      </c>
      <c r="L638" s="195">
        <v>5737.5</v>
      </c>
      <c r="M638" s="195">
        <v>5573</v>
      </c>
      <c r="N638" s="195">
        <v>5372</v>
      </c>
      <c r="O638" s="195">
        <v>5162.5</v>
      </c>
      <c r="P638" s="195">
        <v>4972</v>
      </c>
      <c r="Q638" s="195">
        <v>4817</v>
      </c>
      <c r="R638" s="195">
        <v>4702.5</v>
      </c>
      <c r="S638" s="195">
        <v>4624.5</v>
      </c>
      <c r="T638" s="195">
        <v>4578.5</v>
      </c>
      <c r="U638" s="195">
        <v>4495</v>
      </c>
      <c r="V638" s="195">
        <v>4365.5</v>
      </c>
      <c r="W638" s="195">
        <v>4247.5</v>
      </c>
      <c r="X638" s="195">
        <v>4139.5</v>
      </c>
      <c r="Y638" s="195">
        <v>4046.9999999999995</v>
      </c>
      <c r="Z638" s="195">
        <v>4037</v>
      </c>
      <c r="AA638" s="195">
        <v>4109</v>
      </c>
      <c r="AB638" s="195">
        <v>4203</v>
      </c>
      <c r="AC638" s="195">
        <v>4310.5</v>
      </c>
      <c r="AD638" s="195">
        <v>4416.5</v>
      </c>
    </row>
    <row r="639" spans="1:30" x14ac:dyDescent="0.2">
      <c r="A639" s="77" t="s">
        <v>211</v>
      </c>
      <c r="B639" s="79" t="s">
        <v>175</v>
      </c>
      <c r="C639" s="105">
        <v>35</v>
      </c>
      <c r="D639" s="105">
        <v>39</v>
      </c>
      <c r="E639" s="105">
        <v>3375</v>
      </c>
      <c r="F639" s="105">
        <v>3526</v>
      </c>
      <c r="G639" s="105">
        <v>3753</v>
      </c>
      <c r="H639" s="105">
        <v>4018</v>
      </c>
      <c r="I639" s="105">
        <v>4260</v>
      </c>
      <c r="J639" s="105">
        <v>4442</v>
      </c>
      <c r="K639" s="105">
        <v>4569</v>
      </c>
      <c r="L639" s="195">
        <v>5288.5</v>
      </c>
      <c r="M639" s="195">
        <v>5497</v>
      </c>
      <c r="N639" s="195">
        <v>5647</v>
      </c>
      <c r="O639" s="195">
        <v>5724.5</v>
      </c>
      <c r="P639" s="195">
        <v>5715.5</v>
      </c>
      <c r="Q639" s="195">
        <v>5619.5</v>
      </c>
      <c r="R639" s="195">
        <v>5456</v>
      </c>
      <c r="S639" s="195">
        <v>5258</v>
      </c>
      <c r="T639" s="195">
        <v>5051.5</v>
      </c>
      <c r="U639" s="195">
        <v>4862.5</v>
      </c>
      <c r="V639" s="195">
        <v>4709</v>
      </c>
      <c r="W639" s="195">
        <v>4594.5</v>
      </c>
      <c r="X639" s="195">
        <v>4516.5</v>
      </c>
      <c r="Y639" s="195">
        <v>4472</v>
      </c>
      <c r="Z639" s="195">
        <v>4389</v>
      </c>
      <c r="AA639" s="195">
        <v>4261</v>
      </c>
      <c r="AB639" s="195">
        <v>4144.5</v>
      </c>
      <c r="AC639" s="195">
        <v>4037.4999999999995</v>
      </c>
      <c r="AD639" s="195">
        <v>3946</v>
      </c>
    </row>
    <row r="640" spans="1:30" x14ac:dyDescent="0.2">
      <c r="A640" s="77" t="s">
        <v>211</v>
      </c>
      <c r="B640" s="79" t="s">
        <v>175</v>
      </c>
      <c r="C640" s="105">
        <v>40</v>
      </c>
      <c r="D640" s="105">
        <v>44</v>
      </c>
      <c r="E640" s="105">
        <v>3388</v>
      </c>
      <c r="F640" s="105">
        <v>3368</v>
      </c>
      <c r="G640" s="105">
        <v>3305</v>
      </c>
      <c r="H640" s="105">
        <v>3238</v>
      </c>
      <c r="I640" s="105">
        <v>3227</v>
      </c>
      <c r="J640" s="105">
        <v>3296</v>
      </c>
      <c r="K640" s="105">
        <v>3439</v>
      </c>
      <c r="L640" s="195">
        <v>3836</v>
      </c>
      <c r="M640" s="195">
        <v>4078.0000000000005</v>
      </c>
      <c r="N640" s="195">
        <v>4353.5</v>
      </c>
      <c r="O640" s="195">
        <v>4639.5</v>
      </c>
      <c r="P640" s="195">
        <v>4920.5</v>
      </c>
      <c r="Q640" s="195">
        <v>5175.5</v>
      </c>
      <c r="R640" s="195">
        <v>5382</v>
      </c>
      <c r="S640" s="195">
        <v>5531</v>
      </c>
      <c r="T640" s="195">
        <v>5608</v>
      </c>
      <c r="U640" s="195">
        <v>5599</v>
      </c>
      <c r="V640" s="195">
        <v>5505</v>
      </c>
      <c r="W640" s="195">
        <v>5344</v>
      </c>
      <c r="X640" s="195">
        <v>5148</v>
      </c>
      <c r="Y640" s="195">
        <v>4944</v>
      </c>
      <c r="Z640" s="195">
        <v>4758</v>
      </c>
      <c r="AA640" s="195">
        <v>4606.5</v>
      </c>
      <c r="AB640" s="195">
        <v>4494.5</v>
      </c>
      <c r="AC640" s="195">
        <v>4419</v>
      </c>
      <c r="AD640" s="195">
        <v>4375</v>
      </c>
    </row>
    <row r="641" spans="1:30" x14ac:dyDescent="0.2">
      <c r="A641" s="77" t="s">
        <v>211</v>
      </c>
      <c r="B641" s="79" t="s">
        <v>175</v>
      </c>
      <c r="C641" s="105">
        <v>45</v>
      </c>
      <c r="D641" s="105">
        <v>49</v>
      </c>
      <c r="E641" s="105">
        <v>3176</v>
      </c>
      <c r="F641" s="105">
        <v>3173</v>
      </c>
      <c r="G641" s="105">
        <v>3208</v>
      </c>
      <c r="H641" s="105">
        <v>3256</v>
      </c>
      <c r="I641" s="105">
        <v>3290</v>
      </c>
      <c r="J641" s="105">
        <v>3294</v>
      </c>
      <c r="K641" s="105">
        <v>3267</v>
      </c>
      <c r="L641" s="195">
        <v>3359</v>
      </c>
      <c r="M641" s="195">
        <v>3361.5</v>
      </c>
      <c r="N641" s="195">
        <v>3380</v>
      </c>
      <c r="O641" s="195">
        <v>3440</v>
      </c>
      <c r="P641" s="195">
        <v>3554</v>
      </c>
      <c r="Q641" s="195">
        <v>3729.5</v>
      </c>
      <c r="R641" s="195">
        <v>3967.5</v>
      </c>
      <c r="S641" s="195">
        <v>4240.5</v>
      </c>
      <c r="T641" s="195">
        <v>4523</v>
      </c>
      <c r="U641" s="195">
        <v>4798.5</v>
      </c>
      <c r="V641" s="195">
        <v>5049.5</v>
      </c>
      <c r="W641" s="195">
        <v>5254</v>
      </c>
      <c r="X641" s="195">
        <v>5401</v>
      </c>
      <c r="Y641" s="195">
        <v>5478</v>
      </c>
      <c r="Z641" s="195">
        <v>5471</v>
      </c>
      <c r="AA641" s="195">
        <v>5379</v>
      </c>
      <c r="AB641" s="195">
        <v>5222</v>
      </c>
      <c r="AC641" s="195">
        <v>5031</v>
      </c>
      <c r="AD641" s="195">
        <v>4831</v>
      </c>
    </row>
    <row r="642" spans="1:30" x14ac:dyDescent="0.2">
      <c r="A642" s="77" t="s">
        <v>211</v>
      </c>
      <c r="B642" s="79" t="s">
        <v>175</v>
      </c>
      <c r="C642" s="105">
        <v>50</v>
      </c>
      <c r="D642" s="105">
        <v>54</v>
      </c>
      <c r="E642" s="105">
        <v>3335</v>
      </c>
      <c r="F642" s="105">
        <v>3284</v>
      </c>
      <c r="G642" s="105">
        <v>3214</v>
      </c>
      <c r="H642" s="105">
        <v>3137</v>
      </c>
      <c r="I642" s="105">
        <v>3080</v>
      </c>
      <c r="J642" s="105">
        <v>3052</v>
      </c>
      <c r="K642" s="105">
        <v>3048</v>
      </c>
      <c r="L642" s="195">
        <v>3116</v>
      </c>
      <c r="M642" s="195">
        <v>3134</v>
      </c>
      <c r="N642" s="195">
        <v>3166</v>
      </c>
      <c r="O642" s="195">
        <v>3201.5</v>
      </c>
      <c r="P642" s="195">
        <v>3226.5</v>
      </c>
      <c r="Q642" s="195">
        <v>3235</v>
      </c>
      <c r="R642" s="195">
        <v>3238.5</v>
      </c>
      <c r="S642" s="195">
        <v>3257.5</v>
      </c>
      <c r="T642" s="195">
        <v>3317</v>
      </c>
      <c r="U642" s="195">
        <v>3429</v>
      </c>
      <c r="V642" s="195">
        <v>3602</v>
      </c>
      <c r="W642" s="195">
        <v>3835</v>
      </c>
      <c r="X642" s="195">
        <v>4101</v>
      </c>
      <c r="Y642" s="195">
        <v>4377</v>
      </c>
      <c r="Z642" s="195">
        <v>4648</v>
      </c>
      <c r="AA642" s="195">
        <v>4894.5</v>
      </c>
      <c r="AB642" s="195">
        <v>5094</v>
      </c>
      <c r="AC642" s="195">
        <v>5239</v>
      </c>
      <c r="AD642" s="195">
        <v>5315</v>
      </c>
    </row>
    <row r="643" spans="1:30" x14ac:dyDescent="0.2">
      <c r="A643" s="77" t="s">
        <v>211</v>
      </c>
      <c r="B643" s="79" t="s">
        <v>175</v>
      </c>
      <c r="C643" s="105">
        <v>55</v>
      </c>
      <c r="D643" s="105">
        <v>59</v>
      </c>
      <c r="E643" s="105">
        <v>3098</v>
      </c>
      <c r="F643" s="105">
        <v>3158</v>
      </c>
      <c r="G643" s="105">
        <v>3185</v>
      </c>
      <c r="H643" s="105">
        <v>3187</v>
      </c>
      <c r="I643" s="105">
        <v>3173</v>
      </c>
      <c r="J643" s="105">
        <v>3147</v>
      </c>
      <c r="K643" s="105">
        <v>3093</v>
      </c>
      <c r="L643" s="195">
        <v>3274.5</v>
      </c>
      <c r="M643" s="195">
        <v>3180.5</v>
      </c>
      <c r="N643" s="195">
        <v>3084</v>
      </c>
      <c r="O643" s="195">
        <v>3006</v>
      </c>
      <c r="P643" s="195">
        <v>2958.5</v>
      </c>
      <c r="Q643" s="195">
        <v>2947.5</v>
      </c>
      <c r="R643" s="195">
        <v>2967</v>
      </c>
      <c r="S643" s="195">
        <v>2999.5</v>
      </c>
      <c r="T643" s="195">
        <v>3035</v>
      </c>
      <c r="U643" s="195">
        <v>3060</v>
      </c>
      <c r="V643" s="195">
        <v>3069.5</v>
      </c>
      <c r="W643" s="195">
        <v>3075</v>
      </c>
      <c r="X643" s="195">
        <v>3096.5</v>
      </c>
      <c r="Y643" s="195">
        <v>3156</v>
      </c>
      <c r="Z643" s="195">
        <v>3265</v>
      </c>
      <c r="AA643" s="195">
        <v>3433</v>
      </c>
      <c r="AB643" s="195">
        <v>3659</v>
      </c>
      <c r="AC643" s="195">
        <v>3917</v>
      </c>
      <c r="AD643" s="195">
        <v>4183.5</v>
      </c>
    </row>
    <row r="644" spans="1:30" x14ac:dyDescent="0.2">
      <c r="A644" s="77" t="s">
        <v>211</v>
      </c>
      <c r="B644" s="79" t="s">
        <v>175</v>
      </c>
      <c r="C644" s="105">
        <v>60</v>
      </c>
      <c r="D644" s="105">
        <v>64</v>
      </c>
      <c r="E644" s="105">
        <v>2234</v>
      </c>
      <c r="F644" s="105">
        <v>2348</v>
      </c>
      <c r="G644" s="105">
        <v>2481</v>
      </c>
      <c r="H644" s="105">
        <v>2619</v>
      </c>
      <c r="I644" s="105">
        <v>2742</v>
      </c>
      <c r="J644" s="105">
        <v>2834</v>
      </c>
      <c r="K644" s="105">
        <v>2881</v>
      </c>
      <c r="L644" s="195">
        <v>3018.5</v>
      </c>
      <c r="M644" s="195">
        <v>3071.5</v>
      </c>
      <c r="N644" s="195">
        <v>3101.5</v>
      </c>
      <c r="O644" s="195">
        <v>3098.5</v>
      </c>
      <c r="P644" s="195">
        <v>3062</v>
      </c>
      <c r="Q644" s="195">
        <v>2999</v>
      </c>
      <c r="R644" s="195">
        <v>2915</v>
      </c>
      <c r="S644" s="195">
        <v>2830</v>
      </c>
      <c r="T644" s="195">
        <v>2761.5</v>
      </c>
      <c r="U644" s="195">
        <v>2721</v>
      </c>
      <c r="V644" s="195">
        <v>2714.5</v>
      </c>
      <c r="W644" s="195">
        <v>2735.5</v>
      </c>
      <c r="X644" s="195">
        <v>2768.5</v>
      </c>
      <c r="Y644" s="195">
        <v>2805</v>
      </c>
      <c r="Z644" s="195">
        <v>2831.5</v>
      </c>
      <c r="AA644" s="195">
        <v>2842.5</v>
      </c>
      <c r="AB644" s="195">
        <v>2851</v>
      </c>
      <c r="AC644" s="195">
        <v>2874</v>
      </c>
      <c r="AD644" s="195">
        <v>2932.5</v>
      </c>
    </row>
    <row r="645" spans="1:30" x14ac:dyDescent="0.2">
      <c r="A645" s="77" t="s">
        <v>211</v>
      </c>
      <c r="B645" s="79" t="s">
        <v>175</v>
      </c>
      <c r="C645" s="105">
        <v>65</v>
      </c>
      <c r="D645" s="105">
        <v>69</v>
      </c>
      <c r="E645" s="105">
        <v>1654</v>
      </c>
      <c r="F645" s="105">
        <v>1695</v>
      </c>
      <c r="G645" s="105">
        <v>1736</v>
      </c>
      <c r="H645" s="105">
        <v>1783</v>
      </c>
      <c r="I645" s="105">
        <v>1850</v>
      </c>
      <c r="J645" s="105">
        <v>1943</v>
      </c>
      <c r="K645" s="105">
        <v>2040</v>
      </c>
      <c r="L645" s="195">
        <v>2193</v>
      </c>
      <c r="M645" s="195">
        <v>2304</v>
      </c>
      <c r="N645" s="195">
        <v>2409.5</v>
      </c>
      <c r="O645" s="195">
        <v>2505.5</v>
      </c>
      <c r="P645" s="195">
        <v>2596</v>
      </c>
      <c r="Q645" s="195">
        <v>2671.5</v>
      </c>
      <c r="R645" s="195">
        <v>2721.5</v>
      </c>
      <c r="S645" s="195">
        <v>2751.5</v>
      </c>
      <c r="T645" s="195">
        <v>2753</v>
      </c>
      <c r="U645" s="195">
        <v>2724</v>
      </c>
      <c r="V645" s="195">
        <v>2671.5</v>
      </c>
      <c r="W645" s="195">
        <v>2600.5</v>
      </c>
      <c r="X645" s="195">
        <v>2529</v>
      </c>
      <c r="Y645" s="195">
        <v>2471.5</v>
      </c>
      <c r="Z645" s="195">
        <v>2439</v>
      </c>
      <c r="AA645" s="195">
        <v>2438</v>
      </c>
      <c r="AB645" s="195">
        <v>2461</v>
      </c>
      <c r="AC645" s="195">
        <v>2494</v>
      </c>
      <c r="AD645" s="195">
        <v>2530</v>
      </c>
    </row>
    <row r="646" spans="1:30" x14ac:dyDescent="0.2">
      <c r="A646" s="77" t="s">
        <v>211</v>
      </c>
      <c r="B646" s="79" t="s">
        <v>175</v>
      </c>
      <c r="C646" s="105">
        <v>70</v>
      </c>
      <c r="D646" s="105">
        <v>74</v>
      </c>
      <c r="E646" s="105">
        <v>1183</v>
      </c>
      <c r="F646" s="105">
        <v>1189</v>
      </c>
      <c r="G646" s="105">
        <v>1213</v>
      </c>
      <c r="H646" s="105">
        <v>1249</v>
      </c>
      <c r="I646" s="105">
        <v>1286</v>
      </c>
      <c r="J646" s="105">
        <v>1329</v>
      </c>
      <c r="K646" s="105">
        <v>1362</v>
      </c>
      <c r="L646" s="195">
        <v>1463.5</v>
      </c>
      <c r="M646" s="195">
        <v>1530</v>
      </c>
      <c r="N646" s="195">
        <v>1605</v>
      </c>
      <c r="O646" s="195">
        <v>1684.5</v>
      </c>
      <c r="P646" s="195">
        <v>1767</v>
      </c>
      <c r="Q646" s="195">
        <v>1858</v>
      </c>
      <c r="R646" s="195">
        <v>1955.5</v>
      </c>
      <c r="S646" s="195">
        <v>2048</v>
      </c>
      <c r="T646" s="195">
        <v>2134</v>
      </c>
      <c r="U646" s="195">
        <v>2215</v>
      </c>
      <c r="V646" s="195">
        <v>2282.5</v>
      </c>
      <c r="W646" s="195">
        <v>2329.5</v>
      </c>
      <c r="X646" s="195">
        <v>2360</v>
      </c>
      <c r="Y646" s="195">
        <v>2365</v>
      </c>
      <c r="Z646" s="195">
        <v>2344</v>
      </c>
      <c r="AA646" s="195">
        <v>2303.5</v>
      </c>
      <c r="AB646" s="195">
        <v>2246</v>
      </c>
      <c r="AC646" s="195">
        <v>2187.5</v>
      </c>
      <c r="AD646" s="195">
        <v>2142.5</v>
      </c>
    </row>
    <row r="647" spans="1:30" x14ac:dyDescent="0.2">
      <c r="A647" s="77" t="s">
        <v>211</v>
      </c>
      <c r="B647" s="79" t="s">
        <v>175</v>
      </c>
      <c r="C647" s="105">
        <v>75</v>
      </c>
      <c r="D647" s="105">
        <v>79</v>
      </c>
      <c r="E647" s="105">
        <v>961</v>
      </c>
      <c r="F647" s="105">
        <v>933</v>
      </c>
      <c r="G647" s="105">
        <v>897</v>
      </c>
      <c r="H647" s="105">
        <v>864</v>
      </c>
      <c r="I647" s="105">
        <v>844</v>
      </c>
      <c r="J647" s="105">
        <v>840</v>
      </c>
      <c r="K647" s="105">
        <v>850</v>
      </c>
      <c r="L647" s="195">
        <v>890</v>
      </c>
      <c r="M647" s="195">
        <v>932.5</v>
      </c>
      <c r="N647" s="195">
        <v>979</v>
      </c>
      <c r="O647" s="195">
        <v>1032.5</v>
      </c>
      <c r="P647" s="195">
        <v>1088</v>
      </c>
      <c r="Q647" s="195">
        <v>1140</v>
      </c>
      <c r="R647" s="195">
        <v>1195</v>
      </c>
      <c r="S647" s="195">
        <v>1256.5</v>
      </c>
      <c r="T647" s="195">
        <v>1323</v>
      </c>
      <c r="U647" s="195">
        <v>1391.5</v>
      </c>
      <c r="V647" s="195">
        <v>1466</v>
      </c>
      <c r="W647" s="195">
        <v>1547</v>
      </c>
      <c r="X647" s="195">
        <v>1624.5</v>
      </c>
      <c r="Y647" s="195">
        <v>1696.5</v>
      </c>
      <c r="Z647" s="195">
        <v>1766</v>
      </c>
      <c r="AA647" s="195">
        <v>1825.5</v>
      </c>
      <c r="AB647" s="195">
        <v>1868</v>
      </c>
      <c r="AC647" s="195">
        <v>1896.5</v>
      </c>
      <c r="AD647" s="195">
        <v>1905</v>
      </c>
    </row>
    <row r="648" spans="1:30" x14ac:dyDescent="0.2">
      <c r="A648" s="77" t="s">
        <v>211</v>
      </c>
      <c r="B648" s="79" t="s">
        <v>175</v>
      </c>
      <c r="C648" s="105">
        <v>80</v>
      </c>
      <c r="D648" s="105">
        <v>84</v>
      </c>
      <c r="E648" s="105">
        <v>593</v>
      </c>
      <c r="F648" s="105">
        <v>601</v>
      </c>
      <c r="G648" s="105">
        <v>602</v>
      </c>
      <c r="H648" s="105">
        <v>598</v>
      </c>
      <c r="I648" s="105">
        <v>586</v>
      </c>
      <c r="J648" s="105">
        <v>564</v>
      </c>
      <c r="K648" s="105">
        <v>553</v>
      </c>
      <c r="L648" s="195">
        <v>621.5</v>
      </c>
      <c r="M648" s="195">
        <v>599.5</v>
      </c>
      <c r="N648" s="195">
        <v>583.5</v>
      </c>
      <c r="O648" s="195">
        <v>578</v>
      </c>
      <c r="P648" s="195">
        <v>586</v>
      </c>
      <c r="Q648" s="195">
        <v>607</v>
      </c>
      <c r="R648" s="195">
        <v>638.5</v>
      </c>
      <c r="S648" s="195">
        <v>673.5</v>
      </c>
      <c r="T648" s="195">
        <v>711.5</v>
      </c>
      <c r="U648" s="195">
        <v>752</v>
      </c>
      <c r="V648" s="195">
        <v>791.5</v>
      </c>
      <c r="W648" s="195">
        <v>832.5</v>
      </c>
      <c r="X648" s="195">
        <v>877.5</v>
      </c>
      <c r="Y648" s="195">
        <v>927</v>
      </c>
      <c r="Z648" s="195">
        <v>979.5</v>
      </c>
      <c r="AA648" s="195">
        <v>1036.5</v>
      </c>
      <c r="AB648" s="195">
        <v>1098</v>
      </c>
      <c r="AC648" s="195">
        <v>1157.5</v>
      </c>
      <c r="AD648" s="195">
        <v>1213.5</v>
      </c>
    </row>
    <row r="649" spans="1:30" x14ac:dyDescent="0.2">
      <c r="A649" s="77" t="s">
        <v>211</v>
      </c>
      <c r="B649" s="79" t="s">
        <v>175</v>
      </c>
      <c r="C649" s="105">
        <v>85</v>
      </c>
      <c r="D649" s="105">
        <v>89</v>
      </c>
      <c r="E649" s="105">
        <v>247</v>
      </c>
      <c r="F649" s="105">
        <v>265</v>
      </c>
      <c r="G649" s="105">
        <v>275</v>
      </c>
      <c r="H649" s="105">
        <v>277</v>
      </c>
      <c r="I649" s="105">
        <v>271</v>
      </c>
      <c r="J649" s="105">
        <v>261</v>
      </c>
      <c r="K649" s="105">
        <v>273</v>
      </c>
      <c r="L649" s="195">
        <v>354</v>
      </c>
      <c r="M649" s="195">
        <v>354</v>
      </c>
      <c r="N649" s="195">
        <v>351</v>
      </c>
      <c r="O649" s="195">
        <v>345.5</v>
      </c>
      <c r="P649" s="195">
        <v>337</v>
      </c>
      <c r="Q649" s="195">
        <v>326.5</v>
      </c>
      <c r="R649" s="195">
        <v>316</v>
      </c>
      <c r="S649" s="195">
        <v>309</v>
      </c>
      <c r="T649" s="195">
        <v>308.5</v>
      </c>
      <c r="U649" s="195">
        <v>315.5</v>
      </c>
      <c r="V649" s="195">
        <v>330</v>
      </c>
      <c r="W649" s="195">
        <v>349</v>
      </c>
      <c r="X649" s="195">
        <v>369</v>
      </c>
      <c r="Y649" s="195">
        <v>392</v>
      </c>
      <c r="Z649" s="195">
        <v>416</v>
      </c>
      <c r="AA649" s="195">
        <v>439.5</v>
      </c>
      <c r="AB649" s="195">
        <v>465.5</v>
      </c>
      <c r="AC649" s="195">
        <v>494</v>
      </c>
      <c r="AD649" s="195">
        <v>525</v>
      </c>
    </row>
    <row r="650" spans="1:30" x14ac:dyDescent="0.2">
      <c r="A650" s="77" t="s">
        <v>211</v>
      </c>
      <c r="B650" s="79" t="s">
        <v>175</v>
      </c>
      <c r="C650" s="105">
        <v>90</v>
      </c>
      <c r="D650" s="105">
        <v>94</v>
      </c>
      <c r="E650" s="105">
        <v>57</v>
      </c>
      <c r="F650" s="105">
        <v>69</v>
      </c>
      <c r="G650" s="105">
        <v>77</v>
      </c>
      <c r="H650" s="105">
        <v>81</v>
      </c>
      <c r="I650" s="105">
        <v>80</v>
      </c>
      <c r="J650" s="105">
        <v>71</v>
      </c>
      <c r="K650" s="105">
        <v>84</v>
      </c>
      <c r="L650" s="195">
        <v>119.5</v>
      </c>
      <c r="M650" s="195">
        <v>124</v>
      </c>
      <c r="N650" s="195">
        <v>128</v>
      </c>
      <c r="O650" s="195">
        <v>131</v>
      </c>
      <c r="P650" s="195">
        <v>133.5</v>
      </c>
      <c r="Q650" s="195">
        <v>135</v>
      </c>
      <c r="R650" s="195">
        <v>135</v>
      </c>
      <c r="S650" s="195">
        <v>134.5</v>
      </c>
      <c r="T650" s="195">
        <v>133</v>
      </c>
      <c r="U650" s="195">
        <v>130</v>
      </c>
      <c r="V650" s="195">
        <v>126.5</v>
      </c>
      <c r="W650" s="195">
        <v>123</v>
      </c>
      <c r="X650" s="195">
        <v>121.5</v>
      </c>
      <c r="Y650" s="195">
        <v>123</v>
      </c>
      <c r="Z650" s="195">
        <v>126</v>
      </c>
      <c r="AA650" s="195">
        <v>132.5</v>
      </c>
      <c r="AB650" s="195">
        <v>142</v>
      </c>
      <c r="AC650" s="195">
        <v>152</v>
      </c>
      <c r="AD650" s="195">
        <v>162.5</v>
      </c>
    </row>
    <row r="651" spans="1:30" x14ac:dyDescent="0.2">
      <c r="A651" s="77" t="s">
        <v>211</v>
      </c>
      <c r="B651" s="79" t="s">
        <v>175</v>
      </c>
      <c r="C651" s="105">
        <v>95</v>
      </c>
      <c r="D651" s="105">
        <v>99</v>
      </c>
      <c r="E651" s="105">
        <v>9</v>
      </c>
      <c r="F651" s="105">
        <v>10</v>
      </c>
      <c r="G651" s="105">
        <v>12</v>
      </c>
      <c r="H651" s="105">
        <v>14</v>
      </c>
      <c r="I651" s="105">
        <v>14</v>
      </c>
      <c r="J651" s="105">
        <v>10</v>
      </c>
      <c r="K651" s="105">
        <v>12</v>
      </c>
      <c r="L651" s="195">
        <v>22.5</v>
      </c>
      <c r="M651" s="195">
        <v>25</v>
      </c>
      <c r="N651" s="195">
        <v>26.5</v>
      </c>
      <c r="O651" s="195">
        <v>27</v>
      </c>
      <c r="P651" s="195">
        <v>27.5</v>
      </c>
      <c r="Q651" s="195">
        <v>29</v>
      </c>
      <c r="R651" s="195">
        <v>30.5</v>
      </c>
      <c r="S651" s="195">
        <v>32</v>
      </c>
      <c r="T651" s="195">
        <v>33</v>
      </c>
      <c r="U651" s="195">
        <v>33.5</v>
      </c>
      <c r="V651" s="195">
        <v>34</v>
      </c>
      <c r="W651" s="195">
        <v>34</v>
      </c>
      <c r="X651" s="195">
        <v>34</v>
      </c>
      <c r="Y651" s="195">
        <v>33.5</v>
      </c>
      <c r="Z651" s="195">
        <v>32.5</v>
      </c>
      <c r="AA651" s="195">
        <v>31.5</v>
      </c>
      <c r="AB651" s="195">
        <v>31.5</v>
      </c>
      <c r="AC651" s="195">
        <v>32</v>
      </c>
      <c r="AD651" s="195">
        <v>32.5</v>
      </c>
    </row>
    <row r="652" spans="1:30" x14ac:dyDescent="0.2">
      <c r="A652" s="77" t="s">
        <v>211</v>
      </c>
      <c r="B652" s="79" t="s">
        <v>175</v>
      </c>
      <c r="C652" s="105">
        <v>100</v>
      </c>
      <c r="D652" s="105">
        <v>104</v>
      </c>
      <c r="E652" s="105">
        <v>1</v>
      </c>
      <c r="F652" s="105">
        <v>1</v>
      </c>
      <c r="G652" s="105">
        <v>1</v>
      </c>
      <c r="H652" s="105">
        <v>1</v>
      </c>
      <c r="I652" s="105">
        <v>1</v>
      </c>
      <c r="J652" s="105">
        <v>1</v>
      </c>
      <c r="K652" s="105">
        <v>1</v>
      </c>
      <c r="L652" s="195">
        <v>2</v>
      </c>
      <c r="M652" s="195">
        <v>2</v>
      </c>
      <c r="N652" s="195">
        <v>2</v>
      </c>
      <c r="O652" s="195">
        <v>2</v>
      </c>
      <c r="P652" s="195">
        <v>2</v>
      </c>
      <c r="Q652" s="195">
        <v>2</v>
      </c>
      <c r="R652" s="195">
        <v>3</v>
      </c>
      <c r="S652" s="195">
        <v>4</v>
      </c>
      <c r="T652" s="195">
        <v>4</v>
      </c>
      <c r="U652" s="195">
        <v>4</v>
      </c>
      <c r="V652" s="195">
        <v>4</v>
      </c>
      <c r="W652" s="195">
        <v>4</v>
      </c>
      <c r="X652" s="195">
        <v>4</v>
      </c>
      <c r="Y652" s="195">
        <v>4</v>
      </c>
      <c r="Z652" s="195">
        <v>4</v>
      </c>
      <c r="AA652" s="195">
        <v>4</v>
      </c>
      <c r="AB652" s="195">
        <v>4</v>
      </c>
      <c r="AC652" s="195">
        <v>4</v>
      </c>
      <c r="AD652" s="195">
        <v>4</v>
      </c>
    </row>
    <row r="653" spans="1:30" x14ac:dyDescent="0.2">
      <c r="A653" s="77" t="s">
        <v>211</v>
      </c>
      <c r="B653" s="79" t="s">
        <v>176</v>
      </c>
      <c r="C653" s="105">
        <v>0</v>
      </c>
      <c r="D653" s="105">
        <v>4</v>
      </c>
      <c r="E653" s="105">
        <v>4475</v>
      </c>
      <c r="F653" s="105">
        <v>4433</v>
      </c>
      <c r="G653" s="105">
        <v>4420</v>
      </c>
      <c r="H653" s="105">
        <v>4431</v>
      </c>
      <c r="I653" s="105">
        <v>4429</v>
      </c>
      <c r="J653" s="105">
        <v>4402</v>
      </c>
      <c r="K653" s="105">
        <v>4353</v>
      </c>
      <c r="L653" s="195">
        <v>4888</v>
      </c>
      <c r="M653" s="195">
        <v>4827</v>
      </c>
      <c r="N653" s="195">
        <v>4758.5</v>
      </c>
      <c r="O653" s="195">
        <v>4686</v>
      </c>
      <c r="P653" s="195">
        <v>4611</v>
      </c>
      <c r="Q653" s="195">
        <v>4535.5</v>
      </c>
      <c r="R653" s="195">
        <v>4462.5</v>
      </c>
      <c r="S653" s="195">
        <v>4392</v>
      </c>
      <c r="T653" s="195">
        <v>4324.5</v>
      </c>
      <c r="U653" s="195">
        <v>4264.5</v>
      </c>
      <c r="V653" s="195">
        <v>4212</v>
      </c>
      <c r="W653" s="195">
        <v>4166.5</v>
      </c>
      <c r="X653" s="195">
        <v>4130.5</v>
      </c>
      <c r="Y653" s="195">
        <v>4104.5</v>
      </c>
      <c r="Z653" s="195">
        <v>4085.4999999999995</v>
      </c>
      <c r="AA653" s="195">
        <v>4075.5</v>
      </c>
      <c r="AB653" s="195">
        <v>4071.5000000000005</v>
      </c>
      <c r="AC653" s="195">
        <v>4067.9999999999995</v>
      </c>
      <c r="AD653" s="195">
        <v>4066.4999999999995</v>
      </c>
    </row>
    <row r="654" spans="1:30" x14ac:dyDescent="0.2">
      <c r="A654" s="77" t="s">
        <v>211</v>
      </c>
      <c r="B654" s="79" t="s">
        <v>176</v>
      </c>
      <c r="C654" s="105">
        <v>5</v>
      </c>
      <c r="D654" s="105">
        <v>9</v>
      </c>
      <c r="E654" s="105">
        <v>4207</v>
      </c>
      <c r="F654" s="105">
        <v>4317</v>
      </c>
      <c r="G654" s="105">
        <v>4392</v>
      </c>
      <c r="H654" s="105">
        <v>4429</v>
      </c>
      <c r="I654" s="105">
        <v>4442</v>
      </c>
      <c r="J654" s="105">
        <v>4454</v>
      </c>
      <c r="K654" s="105">
        <v>4468</v>
      </c>
      <c r="L654" s="195">
        <v>5013</v>
      </c>
      <c r="M654" s="195">
        <v>5008.5</v>
      </c>
      <c r="N654" s="195">
        <v>4990.5</v>
      </c>
      <c r="O654" s="195">
        <v>4960</v>
      </c>
      <c r="P654" s="195">
        <v>4918.5</v>
      </c>
      <c r="Q654" s="195">
        <v>4867</v>
      </c>
      <c r="R654" s="195">
        <v>4806</v>
      </c>
      <c r="S654" s="195">
        <v>4737.5</v>
      </c>
      <c r="T654" s="195">
        <v>4666</v>
      </c>
      <c r="U654" s="195">
        <v>4592</v>
      </c>
      <c r="V654" s="195">
        <v>4516.5</v>
      </c>
      <c r="W654" s="195">
        <v>4443.5</v>
      </c>
      <c r="X654" s="195">
        <v>4373.5</v>
      </c>
      <c r="Y654" s="195">
        <v>4305.5</v>
      </c>
      <c r="Z654" s="195">
        <v>4246</v>
      </c>
      <c r="AA654" s="195">
        <v>4195</v>
      </c>
      <c r="AB654" s="195">
        <v>4148.5</v>
      </c>
      <c r="AC654" s="195">
        <v>4112.5</v>
      </c>
      <c r="AD654" s="195">
        <v>4086.9999999999995</v>
      </c>
    </row>
    <row r="655" spans="1:30" x14ac:dyDescent="0.2">
      <c r="A655" s="77" t="s">
        <v>211</v>
      </c>
      <c r="B655" s="79" t="s">
        <v>176</v>
      </c>
      <c r="C655" s="105">
        <v>10</v>
      </c>
      <c r="D655" s="105">
        <v>14</v>
      </c>
      <c r="E655" s="105">
        <v>3745</v>
      </c>
      <c r="F655" s="105">
        <v>3750</v>
      </c>
      <c r="G655" s="105">
        <v>3822</v>
      </c>
      <c r="H655" s="105">
        <v>3944</v>
      </c>
      <c r="I655" s="105">
        <v>4077</v>
      </c>
      <c r="J655" s="105">
        <v>4188</v>
      </c>
      <c r="K655" s="105">
        <v>4268</v>
      </c>
      <c r="L655" s="195">
        <v>4838</v>
      </c>
      <c r="M655" s="195">
        <v>4901</v>
      </c>
      <c r="N655" s="195">
        <v>4947</v>
      </c>
      <c r="O655" s="195">
        <v>4977.5</v>
      </c>
      <c r="P655" s="195">
        <v>4995.5</v>
      </c>
      <c r="Q655" s="195">
        <v>5003</v>
      </c>
      <c r="R655" s="195">
        <v>4998</v>
      </c>
      <c r="S655" s="195">
        <v>4980.5</v>
      </c>
      <c r="T655" s="195">
        <v>4951</v>
      </c>
      <c r="U655" s="195">
        <v>4908.5</v>
      </c>
      <c r="V655" s="195">
        <v>4856.5</v>
      </c>
      <c r="W655" s="195">
        <v>4796</v>
      </c>
      <c r="X655" s="195">
        <v>4728</v>
      </c>
      <c r="Y655" s="195">
        <v>4657</v>
      </c>
      <c r="Z655" s="195">
        <v>4582.5</v>
      </c>
      <c r="AA655" s="195">
        <v>4507.5</v>
      </c>
      <c r="AB655" s="195">
        <v>4434.5</v>
      </c>
      <c r="AC655" s="195">
        <v>4364</v>
      </c>
      <c r="AD655" s="195">
        <v>4297</v>
      </c>
    </row>
    <row r="656" spans="1:30" x14ac:dyDescent="0.2">
      <c r="A656" s="77" t="s">
        <v>211</v>
      </c>
      <c r="B656" s="79" t="s">
        <v>176</v>
      </c>
      <c r="C656" s="105">
        <v>15</v>
      </c>
      <c r="D656" s="105">
        <v>19</v>
      </c>
      <c r="E656" s="105">
        <v>4412</v>
      </c>
      <c r="F656" s="105">
        <v>4243</v>
      </c>
      <c r="G656" s="105">
        <v>4051.9999999999995</v>
      </c>
      <c r="H656" s="105">
        <v>3869</v>
      </c>
      <c r="I656" s="105">
        <v>3736</v>
      </c>
      <c r="J656" s="105">
        <v>3678</v>
      </c>
      <c r="K656" s="105">
        <v>3680</v>
      </c>
      <c r="L656" s="195">
        <v>4351.5</v>
      </c>
      <c r="M656" s="195">
        <v>4436.5</v>
      </c>
      <c r="N656" s="195">
        <v>4537</v>
      </c>
      <c r="O656" s="195">
        <v>4639</v>
      </c>
      <c r="P656" s="195">
        <v>4730.5</v>
      </c>
      <c r="Q656" s="195">
        <v>4808.5</v>
      </c>
      <c r="R656" s="195">
        <v>4871.5</v>
      </c>
      <c r="S656" s="195">
        <v>4918</v>
      </c>
      <c r="T656" s="195">
        <v>4948</v>
      </c>
      <c r="U656" s="195">
        <v>4966.5</v>
      </c>
      <c r="V656" s="195">
        <v>4975</v>
      </c>
      <c r="W656" s="195">
        <v>4970</v>
      </c>
      <c r="X656" s="195">
        <v>4952</v>
      </c>
      <c r="Y656" s="195">
        <v>4922</v>
      </c>
      <c r="Z656" s="195">
        <v>4880</v>
      </c>
      <c r="AA656" s="195">
        <v>4828.5</v>
      </c>
      <c r="AB656" s="195">
        <v>4768</v>
      </c>
      <c r="AC656" s="195">
        <v>4699.5</v>
      </c>
      <c r="AD656" s="195">
        <v>4628.5</v>
      </c>
    </row>
    <row r="657" spans="1:30" x14ac:dyDescent="0.2">
      <c r="A657" s="77" t="s">
        <v>211</v>
      </c>
      <c r="B657" s="79" t="s">
        <v>176</v>
      </c>
      <c r="C657" s="105">
        <v>20</v>
      </c>
      <c r="D657" s="105">
        <v>24</v>
      </c>
      <c r="E657" s="105">
        <v>4862</v>
      </c>
      <c r="F657" s="105">
        <v>4809</v>
      </c>
      <c r="G657" s="105">
        <v>4718</v>
      </c>
      <c r="H657" s="105">
        <v>4595</v>
      </c>
      <c r="I657" s="105">
        <v>4451</v>
      </c>
      <c r="J657" s="105">
        <v>4293</v>
      </c>
      <c r="K657" s="105">
        <v>4125</v>
      </c>
      <c r="L657" s="195">
        <v>4476.5</v>
      </c>
      <c r="M657" s="195">
        <v>4380</v>
      </c>
      <c r="N657" s="195">
        <v>4293.5</v>
      </c>
      <c r="O657" s="195">
        <v>4222.5</v>
      </c>
      <c r="P657" s="195">
        <v>4221</v>
      </c>
      <c r="Q657" s="195">
        <v>4287.5</v>
      </c>
      <c r="R657" s="195">
        <v>4372</v>
      </c>
      <c r="S657" s="195">
        <v>4471.5</v>
      </c>
      <c r="T657" s="195">
        <v>4573</v>
      </c>
      <c r="U657" s="195">
        <v>4664.5</v>
      </c>
      <c r="V657" s="195">
        <v>4742.5</v>
      </c>
      <c r="W657" s="195">
        <v>4805</v>
      </c>
      <c r="X657" s="195">
        <v>4851.5</v>
      </c>
      <c r="Y657" s="195">
        <v>4882</v>
      </c>
      <c r="Z657" s="195">
        <v>4900.5</v>
      </c>
      <c r="AA657" s="195">
        <v>4909</v>
      </c>
      <c r="AB657" s="195">
        <v>4904.5</v>
      </c>
      <c r="AC657" s="195">
        <v>4886.5</v>
      </c>
      <c r="AD657" s="195">
        <v>4856.5</v>
      </c>
    </row>
    <row r="658" spans="1:30" x14ac:dyDescent="0.2">
      <c r="A658" s="77" t="s">
        <v>211</v>
      </c>
      <c r="B658" s="79" t="s">
        <v>176</v>
      </c>
      <c r="C658" s="105">
        <v>25</v>
      </c>
      <c r="D658" s="105">
        <v>29</v>
      </c>
      <c r="E658" s="105">
        <v>4652</v>
      </c>
      <c r="F658" s="105">
        <v>4678</v>
      </c>
      <c r="G658" s="105">
        <v>4718</v>
      </c>
      <c r="H658" s="105">
        <v>4759</v>
      </c>
      <c r="I658" s="105">
        <v>4774</v>
      </c>
      <c r="J658" s="105">
        <v>4747</v>
      </c>
      <c r="K658" s="105">
        <v>4689</v>
      </c>
      <c r="L658" s="195">
        <v>4832.5</v>
      </c>
      <c r="M658" s="195">
        <v>4720.5</v>
      </c>
      <c r="N658" s="195">
        <v>4641.5</v>
      </c>
      <c r="O658" s="195">
        <v>4590</v>
      </c>
      <c r="P658" s="195">
        <v>4509.5</v>
      </c>
      <c r="Q658" s="195">
        <v>4399</v>
      </c>
      <c r="R658" s="195">
        <v>4303</v>
      </c>
      <c r="S658" s="195">
        <v>4217</v>
      </c>
      <c r="T658" s="195">
        <v>4146.5</v>
      </c>
      <c r="U658" s="195">
        <v>4144.5</v>
      </c>
      <c r="V658" s="195">
        <v>4210</v>
      </c>
      <c r="W658" s="195">
        <v>4295</v>
      </c>
      <c r="X658" s="195">
        <v>4395.5</v>
      </c>
      <c r="Y658" s="195">
        <v>4497.5</v>
      </c>
      <c r="Z658" s="195">
        <v>4589.5</v>
      </c>
      <c r="AA658" s="195">
        <v>4667.5</v>
      </c>
      <c r="AB658" s="195">
        <v>4730</v>
      </c>
      <c r="AC658" s="195">
        <v>4776</v>
      </c>
      <c r="AD658" s="195">
        <v>4806.5</v>
      </c>
    </row>
    <row r="659" spans="1:30" x14ac:dyDescent="0.2">
      <c r="A659" s="77" t="s">
        <v>211</v>
      </c>
      <c r="B659" s="79" t="s">
        <v>176</v>
      </c>
      <c r="C659" s="105">
        <v>30</v>
      </c>
      <c r="D659" s="105">
        <v>34</v>
      </c>
      <c r="E659" s="105">
        <v>4501</v>
      </c>
      <c r="F659" s="105">
        <v>4604</v>
      </c>
      <c r="G659" s="105">
        <v>4625</v>
      </c>
      <c r="H659" s="105">
        <v>4594</v>
      </c>
      <c r="I659" s="105">
        <v>4562</v>
      </c>
      <c r="J659" s="105">
        <v>4558</v>
      </c>
      <c r="K659" s="105">
        <v>4577</v>
      </c>
      <c r="L659" s="195">
        <v>5653.5</v>
      </c>
      <c r="M659" s="195">
        <v>5484.5</v>
      </c>
      <c r="N659" s="195">
        <v>5285</v>
      </c>
      <c r="O659" s="195">
        <v>5082.5</v>
      </c>
      <c r="P659" s="195">
        <v>4906</v>
      </c>
      <c r="Q659" s="195">
        <v>4762.5</v>
      </c>
      <c r="R659" s="195">
        <v>4651</v>
      </c>
      <c r="S659" s="195">
        <v>4572.5</v>
      </c>
      <c r="T659" s="195">
        <v>4521.5</v>
      </c>
      <c r="U659" s="195">
        <v>4441</v>
      </c>
      <c r="V659" s="195">
        <v>4331</v>
      </c>
      <c r="W659" s="195">
        <v>4236</v>
      </c>
      <c r="X659" s="195">
        <v>4149.5</v>
      </c>
      <c r="Y659" s="195">
        <v>4078.5</v>
      </c>
      <c r="Z659" s="195">
        <v>4077</v>
      </c>
      <c r="AA659" s="195">
        <v>4143</v>
      </c>
      <c r="AB659" s="195">
        <v>4227.5</v>
      </c>
      <c r="AC659" s="195">
        <v>4328</v>
      </c>
      <c r="AD659" s="195">
        <v>4430</v>
      </c>
    </row>
    <row r="660" spans="1:30" x14ac:dyDescent="0.2">
      <c r="A660" s="77" t="s">
        <v>211</v>
      </c>
      <c r="B660" s="79" t="s">
        <v>176</v>
      </c>
      <c r="C660" s="105">
        <v>35</v>
      </c>
      <c r="D660" s="105">
        <v>39</v>
      </c>
      <c r="E660" s="105">
        <v>3330</v>
      </c>
      <c r="F660" s="105">
        <v>3513</v>
      </c>
      <c r="G660" s="105">
        <v>3758</v>
      </c>
      <c r="H660" s="105">
        <v>4027</v>
      </c>
      <c r="I660" s="105">
        <v>4262</v>
      </c>
      <c r="J660" s="105">
        <v>4423</v>
      </c>
      <c r="K660" s="105">
        <v>4518</v>
      </c>
      <c r="L660" s="195">
        <v>5389.5</v>
      </c>
      <c r="M660" s="195">
        <v>5579.5</v>
      </c>
      <c r="N660" s="195">
        <v>5698.5</v>
      </c>
      <c r="O660" s="195">
        <v>5741.5</v>
      </c>
      <c r="P660" s="195">
        <v>5702.5</v>
      </c>
      <c r="Q660" s="195">
        <v>5589</v>
      </c>
      <c r="R660" s="195">
        <v>5420.5</v>
      </c>
      <c r="S660" s="195">
        <v>5222.5</v>
      </c>
      <c r="T660" s="195">
        <v>5022</v>
      </c>
      <c r="U660" s="195">
        <v>4845.5</v>
      </c>
      <c r="V660" s="195">
        <v>4702.5</v>
      </c>
      <c r="W660" s="195">
        <v>4592.5</v>
      </c>
      <c r="X660" s="195">
        <v>4515</v>
      </c>
      <c r="Y660" s="195">
        <v>4464.5</v>
      </c>
      <c r="Z660" s="195">
        <v>4384.5</v>
      </c>
      <c r="AA660" s="195">
        <v>4274</v>
      </c>
      <c r="AB660" s="195">
        <v>4179</v>
      </c>
      <c r="AC660" s="195">
        <v>4094.0000000000005</v>
      </c>
      <c r="AD660" s="195">
        <v>4024</v>
      </c>
    </row>
    <row r="661" spans="1:30" x14ac:dyDescent="0.2">
      <c r="A661" s="77" t="s">
        <v>211</v>
      </c>
      <c r="B661" s="79" t="s">
        <v>176</v>
      </c>
      <c r="C661" s="105">
        <v>40</v>
      </c>
      <c r="D661" s="105">
        <v>44</v>
      </c>
      <c r="E661" s="105">
        <v>3081</v>
      </c>
      <c r="F661" s="105">
        <v>3096</v>
      </c>
      <c r="G661" s="105">
        <v>3095</v>
      </c>
      <c r="H661" s="105">
        <v>3100</v>
      </c>
      <c r="I661" s="105">
        <v>3149</v>
      </c>
      <c r="J661" s="105">
        <v>3265</v>
      </c>
      <c r="K661" s="105">
        <v>3443</v>
      </c>
      <c r="L661" s="195">
        <v>3807.5</v>
      </c>
      <c r="M661" s="195">
        <v>4112</v>
      </c>
      <c r="N661" s="195">
        <v>4448</v>
      </c>
      <c r="O661" s="195">
        <v>4778</v>
      </c>
      <c r="P661" s="195">
        <v>5076</v>
      </c>
      <c r="Q661" s="195">
        <v>5326.5</v>
      </c>
      <c r="R661" s="195">
        <v>5515</v>
      </c>
      <c r="S661" s="195">
        <v>5633.5</v>
      </c>
      <c r="T661" s="195">
        <v>5677.5</v>
      </c>
      <c r="U661" s="195">
        <v>5639</v>
      </c>
      <c r="V661" s="195">
        <v>5527</v>
      </c>
      <c r="W661" s="195">
        <v>5360.5</v>
      </c>
      <c r="X661" s="195">
        <v>5163.5</v>
      </c>
      <c r="Y661" s="195">
        <v>4965</v>
      </c>
      <c r="Z661" s="195">
        <v>4790</v>
      </c>
      <c r="AA661" s="195">
        <v>4648.5</v>
      </c>
      <c r="AB661" s="195">
        <v>4539</v>
      </c>
      <c r="AC661" s="195">
        <v>4461.5</v>
      </c>
      <c r="AD661" s="195">
        <v>4412</v>
      </c>
    </row>
    <row r="662" spans="1:30" x14ac:dyDescent="0.2">
      <c r="A662" s="77" t="s">
        <v>211</v>
      </c>
      <c r="B662" s="79" t="s">
        <v>176</v>
      </c>
      <c r="C662" s="105">
        <v>45</v>
      </c>
      <c r="D662" s="105">
        <v>49</v>
      </c>
      <c r="E662" s="105">
        <v>2942</v>
      </c>
      <c r="F662" s="105">
        <v>2924</v>
      </c>
      <c r="G662" s="105">
        <v>2936</v>
      </c>
      <c r="H662" s="105">
        <v>2966</v>
      </c>
      <c r="I662" s="105">
        <v>2995</v>
      </c>
      <c r="J662" s="105">
        <v>3016</v>
      </c>
      <c r="K662" s="105">
        <v>3026</v>
      </c>
      <c r="L662" s="195">
        <v>3134.5</v>
      </c>
      <c r="M662" s="195">
        <v>3161</v>
      </c>
      <c r="N662" s="195">
        <v>3217</v>
      </c>
      <c r="O662" s="195">
        <v>3327</v>
      </c>
      <c r="P662" s="195">
        <v>3507.5</v>
      </c>
      <c r="Q662" s="195">
        <v>3753</v>
      </c>
      <c r="R662" s="195">
        <v>4054.5</v>
      </c>
      <c r="S662" s="195">
        <v>4387</v>
      </c>
      <c r="T662" s="195">
        <v>4712.5</v>
      </c>
      <c r="U662" s="195">
        <v>5008.5</v>
      </c>
      <c r="V662" s="195">
        <v>5258.5</v>
      </c>
      <c r="W662" s="195">
        <v>5445.5</v>
      </c>
      <c r="X662" s="195">
        <v>5563</v>
      </c>
      <c r="Y662" s="195">
        <v>5606.5</v>
      </c>
      <c r="Z662" s="195">
        <v>5569.5</v>
      </c>
      <c r="AA662" s="195">
        <v>5458.5</v>
      </c>
      <c r="AB662" s="195">
        <v>5293.5</v>
      </c>
      <c r="AC662" s="195">
        <v>5099.5</v>
      </c>
      <c r="AD662" s="195">
        <v>4903.5</v>
      </c>
    </row>
    <row r="663" spans="1:30" x14ac:dyDescent="0.2">
      <c r="A663" s="77" t="s">
        <v>211</v>
      </c>
      <c r="B663" s="79" t="s">
        <v>176</v>
      </c>
      <c r="C663" s="105">
        <v>50</v>
      </c>
      <c r="D663" s="105">
        <v>54</v>
      </c>
      <c r="E663" s="105">
        <v>3193</v>
      </c>
      <c r="F663" s="105">
        <v>3137</v>
      </c>
      <c r="G663" s="105">
        <v>3060</v>
      </c>
      <c r="H663" s="105">
        <v>2978</v>
      </c>
      <c r="I663" s="105">
        <v>2910</v>
      </c>
      <c r="J663" s="105">
        <v>2865</v>
      </c>
      <c r="K663" s="105">
        <v>2843</v>
      </c>
      <c r="L663" s="195">
        <v>3044.5</v>
      </c>
      <c r="M663" s="195">
        <v>3030.5</v>
      </c>
      <c r="N663" s="195">
        <v>3032.5</v>
      </c>
      <c r="O663" s="195">
        <v>3045.5</v>
      </c>
      <c r="P663" s="195">
        <v>3055.5</v>
      </c>
      <c r="Q663" s="195">
        <v>3068.5</v>
      </c>
      <c r="R663" s="195">
        <v>3095.5</v>
      </c>
      <c r="S663" s="195">
        <v>3151</v>
      </c>
      <c r="T663" s="195">
        <v>3260</v>
      </c>
      <c r="U663" s="195">
        <v>3437.5</v>
      </c>
      <c r="V663" s="195">
        <v>3680.5</v>
      </c>
      <c r="W663" s="195">
        <v>3978.5</v>
      </c>
      <c r="X663" s="195">
        <v>4306.5</v>
      </c>
      <c r="Y663" s="195">
        <v>4629.5</v>
      </c>
      <c r="Z663" s="195">
        <v>4920.5</v>
      </c>
      <c r="AA663" s="195">
        <v>5166.5</v>
      </c>
      <c r="AB663" s="195">
        <v>5352.5</v>
      </c>
      <c r="AC663" s="195">
        <v>5469</v>
      </c>
      <c r="AD663" s="195">
        <v>5512.5</v>
      </c>
    </row>
    <row r="664" spans="1:30" x14ac:dyDescent="0.2">
      <c r="A664" s="77" t="s">
        <v>211</v>
      </c>
      <c r="B664" s="79" t="s">
        <v>176</v>
      </c>
      <c r="C664" s="105">
        <v>55</v>
      </c>
      <c r="D664" s="105">
        <v>59</v>
      </c>
      <c r="E664" s="105">
        <v>3038</v>
      </c>
      <c r="F664" s="105">
        <v>3118</v>
      </c>
      <c r="G664" s="105">
        <v>3150</v>
      </c>
      <c r="H664" s="105">
        <v>3145</v>
      </c>
      <c r="I664" s="105">
        <v>3119</v>
      </c>
      <c r="J664" s="105">
        <v>3081</v>
      </c>
      <c r="K664" s="105">
        <v>3020</v>
      </c>
      <c r="L664" s="195">
        <v>3248.5</v>
      </c>
      <c r="M664" s="195">
        <v>3183.5</v>
      </c>
      <c r="N664" s="195">
        <v>3110.5</v>
      </c>
      <c r="O664" s="195">
        <v>3038</v>
      </c>
      <c r="P664" s="195">
        <v>2983.5</v>
      </c>
      <c r="Q664" s="195">
        <v>2954.5</v>
      </c>
      <c r="R664" s="195">
        <v>2942.5</v>
      </c>
      <c r="S664" s="195">
        <v>2946.5</v>
      </c>
      <c r="T664" s="195">
        <v>2959</v>
      </c>
      <c r="U664" s="195">
        <v>2969.5</v>
      </c>
      <c r="V664" s="195">
        <v>2983.5</v>
      </c>
      <c r="W664" s="195">
        <v>3011.5</v>
      </c>
      <c r="X664" s="195">
        <v>3067</v>
      </c>
      <c r="Y664" s="195">
        <v>3174</v>
      </c>
      <c r="Z664" s="195">
        <v>3349</v>
      </c>
      <c r="AA664" s="195">
        <v>3588</v>
      </c>
      <c r="AB664" s="195">
        <v>3880.5</v>
      </c>
      <c r="AC664" s="195">
        <v>4202</v>
      </c>
      <c r="AD664" s="195">
        <v>4518.5</v>
      </c>
    </row>
    <row r="665" spans="1:30" x14ac:dyDescent="0.2">
      <c r="A665" s="77" t="s">
        <v>211</v>
      </c>
      <c r="B665" s="79" t="s">
        <v>176</v>
      </c>
      <c r="C665" s="105">
        <v>60</v>
      </c>
      <c r="D665" s="105">
        <v>64</v>
      </c>
      <c r="E665" s="105">
        <v>2075</v>
      </c>
      <c r="F665" s="105">
        <v>2219</v>
      </c>
      <c r="G665" s="105">
        <v>2400</v>
      </c>
      <c r="H665" s="105">
        <v>2593</v>
      </c>
      <c r="I665" s="105">
        <v>2760</v>
      </c>
      <c r="J665" s="105">
        <v>2884</v>
      </c>
      <c r="K665" s="105">
        <v>2952</v>
      </c>
      <c r="L665" s="195">
        <v>3083.5</v>
      </c>
      <c r="M665" s="195">
        <v>3143.5</v>
      </c>
      <c r="N665" s="195">
        <v>3175.5</v>
      </c>
      <c r="O665" s="195">
        <v>3179</v>
      </c>
      <c r="P665" s="195">
        <v>3154</v>
      </c>
      <c r="Q665" s="195">
        <v>3107</v>
      </c>
      <c r="R665" s="195">
        <v>3046.5</v>
      </c>
      <c r="S665" s="195">
        <v>2979</v>
      </c>
      <c r="T665" s="195">
        <v>2911</v>
      </c>
      <c r="U665" s="195">
        <v>2860.5</v>
      </c>
      <c r="V665" s="195">
        <v>2835.5</v>
      </c>
      <c r="W665" s="195">
        <v>2826</v>
      </c>
      <c r="X665" s="195">
        <v>2830.5</v>
      </c>
      <c r="Y665" s="195">
        <v>2844.5</v>
      </c>
      <c r="Z665" s="195">
        <v>2856.5</v>
      </c>
      <c r="AA665" s="195">
        <v>2871</v>
      </c>
      <c r="AB665" s="195">
        <v>2899.5</v>
      </c>
      <c r="AC665" s="195">
        <v>2955.5</v>
      </c>
      <c r="AD665" s="195">
        <v>3061.5</v>
      </c>
    </row>
    <row r="666" spans="1:30" x14ac:dyDescent="0.2">
      <c r="A666" s="77" t="s">
        <v>211</v>
      </c>
      <c r="B666" s="79" t="s">
        <v>176</v>
      </c>
      <c r="C666" s="105">
        <v>65</v>
      </c>
      <c r="D666" s="105">
        <v>69</v>
      </c>
      <c r="E666" s="105">
        <v>1667</v>
      </c>
      <c r="F666" s="105">
        <v>1684</v>
      </c>
      <c r="G666" s="105">
        <v>1707</v>
      </c>
      <c r="H666" s="105">
        <v>1741</v>
      </c>
      <c r="I666" s="105">
        <v>1809</v>
      </c>
      <c r="J666" s="105">
        <v>1915</v>
      </c>
      <c r="K666" s="105">
        <v>2045</v>
      </c>
      <c r="L666" s="195">
        <v>2217.5</v>
      </c>
      <c r="M666" s="195">
        <v>2361.5</v>
      </c>
      <c r="N666" s="195">
        <v>2508.5</v>
      </c>
      <c r="O666" s="195">
        <v>2651</v>
      </c>
      <c r="P666" s="195">
        <v>2776.5</v>
      </c>
      <c r="Q666" s="195">
        <v>2868.5</v>
      </c>
      <c r="R666" s="195">
        <v>2926</v>
      </c>
      <c r="S666" s="195">
        <v>2958.5</v>
      </c>
      <c r="T666" s="195">
        <v>2965.5</v>
      </c>
      <c r="U666" s="195">
        <v>2945</v>
      </c>
      <c r="V666" s="195">
        <v>2903.5</v>
      </c>
      <c r="W666" s="195">
        <v>2849.5</v>
      </c>
      <c r="X666" s="195">
        <v>2788.5</v>
      </c>
      <c r="Y666" s="195">
        <v>2728</v>
      </c>
      <c r="Z666" s="195">
        <v>2683</v>
      </c>
      <c r="AA666" s="195">
        <v>2661</v>
      </c>
      <c r="AB666" s="195">
        <v>2654.5</v>
      </c>
      <c r="AC666" s="195">
        <v>2661.5</v>
      </c>
      <c r="AD666" s="195">
        <v>2678</v>
      </c>
    </row>
    <row r="667" spans="1:30" x14ac:dyDescent="0.2">
      <c r="A667" s="77" t="s">
        <v>211</v>
      </c>
      <c r="B667" s="79" t="s">
        <v>176</v>
      </c>
      <c r="C667" s="105">
        <v>70</v>
      </c>
      <c r="D667" s="105">
        <v>74</v>
      </c>
      <c r="E667" s="105">
        <v>1440</v>
      </c>
      <c r="F667" s="105">
        <v>1430</v>
      </c>
      <c r="G667" s="105">
        <v>1426</v>
      </c>
      <c r="H667" s="105">
        <v>1430</v>
      </c>
      <c r="I667" s="105">
        <v>1442</v>
      </c>
      <c r="J667" s="105">
        <v>1464</v>
      </c>
      <c r="K667" s="105">
        <v>1477</v>
      </c>
      <c r="L667" s="195">
        <v>1600.5</v>
      </c>
      <c r="M667" s="195">
        <v>1657.5</v>
      </c>
      <c r="N667" s="195">
        <v>1722.5</v>
      </c>
      <c r="O667" s="195">
        <v>1796.5</v>
      </c>
      <c r="P667" s="195">
        <v>1890.5</v>
      </c>
      <c r="Q667" s="195">
        <v>2009</v>
      </c>
      <c r="R667" s="195">
        <v>2142.5</v>
      </c>
      <c r="S667" s="195">
        <v>2278.5</v>
      </c>
      <c r="T667" s="195">
        <v>2410</v>
      </c>
      <c r="U667" s="195">
        <v>2526.5</v>
      </c>
      <c r="V667" s="195">
        <v>2613</v>
      </c>
      <c r="W667" s="195">
        <v>2668.5</v>
      </c>
      <c r="X667" s="195">
        <v>2700</v>
      </c>
      <c r="Y667" s="195">
        <v>2709.5</v>
      </c>
      <c r="Z667" s="195">
        <v>2695</v>
      </c>
      <c r="AA667" s="195">
        <v>2660</v>
      </c>
      <c r="AB667" s="195">
        <v>2613.5</v>
      </c>
      <c r="AC667" s="195">
        <v>2560.5</v>
      </c>
      <c r="AD667" s="195">
        <v>2507.5</v>
      </c>
    </row>
    <row r="668" spans="1:30" x14ac:dyDescent="0.2">
      <c r="A668" s="77" t="s">
        <v>211</v>
      </c>
      <c r="B668" s="79" t="s">
        <v>176</v>
      </c>
      <c r="C668" s="105">
        <v>75</v>
      </c>
      <c r="D668" s="105">
        <v>79</v>
      </c>
      <c r="E668" s="105">
        <v>1206</v>
      </c>
      <c r="F668" s="105">
        <v>1189</v>
      </c>
      <c r="G668" s="105">
        <v>1174</v>
      </c>
      <c r="H668" s="105">
        <v>1162</v>
      </c>
      <c r="I668" s="105">
        <v>1155</v>
      </c>
      <c r="J668" s="105">
        <v>1155</v>
      </c>
      <c r="K668" s="105">
        <v>1145</v>
      </c>
      <c r="L668" s="195">
        <v>1170</v>
      </c>
      <c r="M668" s="195">
        <v>1202</v>
      </c>
      <c r="N668" s="195">
        <v>1247</v>
      </c>
      <c r="O668" s="195">
        <v>1296.5</v>
      </c>
      <c r="P668" s="195">
        <v>1345</v>
      </c>
      <c r="Q668" s="195">
        <v>1390.5</v>
      </c>
      <c r="R668" s="195">
        <v>1441.5</v>
      </c>
      <c r="S668" s="195">
        <v>1500.5</v>
      </c>
      <c r="T668" s="195">
        <v>1568</v>
      </c>
      <c r="U668" s="195">
        <v>1652.5</v>
      </c>
      <c r="V668" s="195">
        <v>1758.5</v>
      </c>
      <c r="W668" s="195">
        <v>1878.5</v>
      </c>
      <c r="X668" s="195">
        <v>2001</v>
      </c>
      <c r="Y668" s="195">
        <v>2119.5</v>
      </c>
      <c r="Z668" s="195">
        <v>2224.5</v>
      </c>
      <c r="AA668" s="195">
        <v>2303.5</v>
      </c>
      <c r="AB668" s="195">
        <v>2356</v>
      </c>
      <c r="AC668" s="195">
        <v>2387.5</v>
      </c>
      <c r="AD668" s="195">
        <v>2398</v>
      </c>
    </row>
    <row r="669" spans="1:30" x14ac:dyDescent="0.2">
      <c r="A669" s="77" t="s">
        <v>211</v>
      </c>
      <c r="B669" s="79" t="s">
        <v>176</v>
      </c>
      <c r="C669" s="105">
        <v>80</v>
      </c>
      <c r="D669" s="105">
        <v>84</v>
      </c>
      <c r="E669" s="105">
        <v>843</v>
      </c>
      <c r="F669" s="105">
        <v>839</v>
      </c>
      <c r="G669" s="105">
        <v>833</v>
      </c>
      <c r="H669" s="105">
        <v>829</v>
      </c>
      <c r="I669" s="105">
        <v>827</v>
      </c>
      <c r="J669" s="105">
        <v>822</v>
      </c>
      <c r="K669" s="105">
        <v>816</v>
      </c>
      <c r="L669" s="195">
        <v>973.5</v>
      </c>
      <c r="M669" s="195">
        <v>942</v>
      </c>
      <c r="N669" s="195">
        <v>912</v>
      </c>
      <c r="O669" s="195">
        <v>895.5</v>
      </c>
      <c r="P669" s="195">
        <v>896.5</v>
      </c>
      <c r="Q669" s="195">
        <v>911.5</v>
      </c>
      <c r="R669" s="195">
        <v>939</v>
      </c>
      <c r="S669" s="195">
        <v>977</v>
      </c>
      <c r="T669" s="195">
        <v>1018</v>
      </c>
      <c r="U669" s="195">
        <v>1057.5</v>
      </c>
      <c r="V669" s="195">
        <v>1096</v>
      </c>
      <c r="W669" s="195">
        <v>1139.5</v>
      </c>
      <c r="X669" s="195">
        <v>1189</v>
      </c>
      <c r="Y669" s="195">
        <v>1246</v>
      </c>
      <c r="Z669" s="195">
        <v>1317.5</v>
      </c>
      <c r="AA669" s="195">
        <v>1407</v>
      </c>
      <c r="AB669" s="195">
        <v>1506.5</v>
      </c>
      <c r="AC669" s="195">
        <v>1607.5</v>
      </c>
      <c r="AD669" s="195">
        <v>1706</v>
      </c>
    </row>
    <row r="670" spans="1:30" x14ac:dyDescent="0.2">
      <c r="A670" s="77" t="s">
        <v>211</v>
      </c>
      <c r="B670" s="79" t="s">
        <v>176</v>
      </c>
      <c r="C670" s="105">
        <v>85</v>
      </c>
      <c r="D670" s="105">
        <v>89</v>
      </c>
      <c r="E670" s="105">
        <v>487</v>
      </c>
      <c r="F670" s="105">
        <v>494</v>
      </c>
      <c r="G670" s="105">
        <v>486</v>
      </c>
      <c r="H670" s="105">
        <v>471</v>
      </c>
      <c r="I670" s="105">
        <v>455</v>
      </c>
      <c r="J670" s="105">
        <v>441</v>
      </c>
      <c r="K670" s="105">
        <v>449</v>
      </c>
      <c r="L670" s="195">
        <v>633.5</v>
      </c>
      <c r="M670" s="195">
        <v>640</v>
      </c>
      <c r="N670" s="195">
        <v>644</v>
      </c>
      <c r="O670" s="195">
        <v>643</v>
      </c>
      <c r="P670" s="195">
        <v>635</v>
      </c>
      <c r="Q670" s="195">
        <v>620</v>
      </c>
      <c r="R670" s="195">
        <v>601.5</v>
      </c>
      <c r="S670" s="195">
        <v>585.5</v>
      </c>
      <c r="T670" s="195">
        <v>578</v>
      </c>
      <c r="U670" s="195">
        <v>581.5</v>
      </c>
      <c r="V670" s="195">
        <v>594.5</v>
      </c>
      <c r="W670" s="195">
        <v>614.5</v>
      </c>
      <c r="X670" s="195">
        <v>640.5</v>
      </c>
      <c r="Y670" s="195">
        <v>671</v>
      </c>
      <c r="Z670" s="195">
        <v>700.5</v>
      </c>
      <c r="AA670" s="195">
        <v>728</v>
      </c>
      <c r="AB670" s="195">
        <v>759.5</v>
      </c>
      <c r="AC670" s="195">
        <v>795.5</v>
      </c>
      <c r="AD670" s="195">
        <v>837.5</v>
      </c>
    </row>
    <row r="671" spans="1:30" x14ac:dyDescent="0.2">
      <c r="A671" s="77" t="s">
        <v>211</v>
      </c>
      <c r="B671" s="79" t="s">
        <v>176</v>
      </c>
      <c r="C671" s="105">
        <v>90</v>
      </c>
      <c r="D671" s="105">
        <v>94</v>
      </c>
      <c r="E671" s="105">
        <v>135</v>
      </c>
      <c r="F671" s="105">
        <v>161</v>
      </c>
      <c r="G671" s="105">
        <v>179</v>
      </c>
      <c r="H671" s="105">
        <v>187</v>
      </c>
      <c r="I671" s="105">
        <v>185</v>
      </c>
      <c r="J671" s="105">
        <v>172</v>
      </c>
      <c r="K671" s="105">
        <v>184</v>
      </c>
      <c r="L671" s="195">
        <v>286</v>
      </c>
      <c r="M671" s="195">
        <v>290.5</v>
      </c>
      <c r="N671" s="195">
        <v>294.5</v>
      </c>
      <c r="O671" s="195">
        <v>298</v>
      </c>
      <c r="P671" s="195">
        <v>302</v>
      </c>
      <c r="Q671" s="195">
        <v>307</v>
      </c>
      <c r="R671" s="195">
        <v>310.5</v>
      </c>
      <c r="S671" s="195">
        <v>313</v>
      </c>
      <c r="T671" s="195">
        <v>313.5</v>
      </c>
      <c r="U671" s="195">
        <v>310</v>
      </c>
      <c r="V671" s="195">
        <v>303.5</v>
      </c>
      <c r="W671" s="195">
        <v>296</v>
      </c>
      <c r="X671" s="195">
        <v>290.5</v>
      </c>
      <c r="Y671" s="195">
        <v>289.5</v>
      </c>
      <c r="Z671" s="195">
        <v>293</v>
      </c>
      <c r="AA671" s="195">
        <v>301.5</v>
      </c>
      <c r="AB671" s="195">
        <v>314</v>
      </c>
      <c r="AC671" s="195">
        <v>329</v>
      </c>
      <c r="AD671" s="195">
        <v>345</v>
      </c>
    </row>
    <row r="672" spans="1:30" x14ac:dyDescent="0.2">
      <c r="A672" s="77" t="s">
        <v>211</v>
      </c>
      <c r="B672" s="79" t="s">
        <v>176</v>
      </c>
      <c r="C672" s="105">
        <v>95</v>
      </c>
      <c r="D672" s="105">
        <v>99</v>
      </c>
      <c r="E672" s="105">
        <v>21</v>
      </c>
      <c r="F672" s="105">
        <v>25</v>
      </c>
      <c r="G672" s="105">
        <v>30</v>
      </c>
      <c r="H672" s="105">
        <v>35</v>
      </c>
      <c r="I672" s="105">
        <v>35</v>
      </c>
      <c r="J672" s="105">
        <v>28</v>
      </c>
      <c r="K672" s="105">
        <v>33</v>
      </c>
      <c r="L672" s="195">
        <v>66.5</v>
      </c>
      <c r="M672" s="195">
        <v>71.5</v>
      </c>
      <c r="N672" s="195">
        <v>76.5</v>
      </c>
      <c r="O672" s="195">
        <v>80.5</v>
      </c>
      <c r="P672" s="195">
        <v>84</v>
      </c>
      <c r="Q672" s="195">
        <v>87.5</v>
      </c>
      <c r="R672" s="195">
        <v>89.5</v>
      </c>
      <c r="S672" s="195">
        <v>91</v>
      </c>
      <c r="T672" s="195">
        <v>92</v>
      </c>
      <c r="U672" s="195">
        <v>93.5</v>
      </c>
      <c r="V672" s="195">
        <v>96</v>
      </c>
      <c r="W672" s="195">
        <v>97.5</v>
      </c>
      <c r="X672" s="195">
        <v>98</v>
      </c>
      <c r="Y672" s="195">
        <v>99</v>
      </c>
      <c r="Z672" s="195">
        <v>99</v>
      </c>
      <c r="AA672" s="195">
        <v>97.5</v>
      </c>
      <c r="AB672" s="195">
        <v>95.5</v>
      </c>
      <c r="AC672" s="195">
        <v>94</v>
      </c>
      <c r="AD672" s="195">
        <v>94</v>
      </c>
    </row>
    <row r="673" spans="1:30" x14ac:dyDescent="0.2">
      <c r="A673" s="77" t="s">
        <v>211</v>
      </c>
      <c r="B673" s="79" t="s">
        <v>176</v>
      </c>
      <c r="C673" s="105">
        <v>100</v>
      </c>
      <c r="D673" s="105">
        <v>104</v>
      </c>
      <c r="E673" s="105">
        <v>2</v>
      </c>
      <c r="F673" s="105">
        <v>2</v>
      </c>
      <c r="G673" s="105">
        <v>2</v>
      </c>
      <c r="H673" s="105">
        <v>2</v>
      </c>
      <c r="I673" s="105">
        <v>2</v>
      </c>
      <c r="J673" s="105">
        <v>2</v>
      </c>
      <c r="K673" s="105">
        <v>2</v>
      </c>
      <c r="L673" s="195">
        <v>8</v>
      </c>
      <c r="M673" s="195">
        <v>9.5</v>
      </c>
      <c r="N673" s="195">
        <v>10.5</v>
      </c>
      <c r="O673" s="195">
        <v>11</v>
      </c>
      <c r="P673" s="195">
        <v>11.5</v>
      </c>
      <c r="Q673" s="195">
        <v>12</v>
      </c>
      <c r="R673" s="195">
        <v>12.5</v>
      </c>
      <c r="S673" s="195">
        <v>13.5</v>
      </c>
      <c r="T673" s="195">
        <v>15.5</v>
      </c>
      <c r="U673" s="195">
        <v>17</v>
      </c>
      <c r="V673" s="195">
        <v>17</v>
      </c>
      <c r="W673" s="195">
        <v>17</v>
      </c>
      <c r="X673" s="195">
        <v>17</v>
      </c>
      <c r="Y673" s="195">
        <v>17.5</v>
      </c>
      <c r="Z673" s="195">
        <v>18.5</v>
      </c>
      <c r="AA673" s="195">
        <v>19</v>
      </c>
      <c r="AB673" s="195">
        <v>19</v>
      </c>
      <c r="AC673" s="195">
        <v>19</v>
      </c>
      <c r="AD673" s="195">
        <v>19</v>
      </c>
    </row>
    <row r="674" spans="1:30" x14ac:dyDescent="0.2">
      <c r="A674" s="77" t="s">
        <v>74</v>
      </c>
      <c r="B674" s="79" t="s">
        <v>175</v>
      </c>
      <c r="C674" s="105">
        <v>0</v>
      </c>
      <c r="D674" s="105">
        <v>4</v>
      </c>
      <c r="E674" s="105">
        <v>11342</v>
      </c>
      <c r="F674" s="105">
        <v>10585</v>
      </c>
      <c r="G674" s="105">
        <v>10553</v>
      </c>
      <c r="H674" s="105">
        <v>10974</v>
      </c>
      <c r="I674" s="105">
        <v>11424</v>
      </c>
      <c r="J674" s="105">
        <v>11637</v>
      </c>
      <c r="K674" s="105">
        <v>12265</v>
      </c>
      <c r="L674" s="195">
        <v>11210.5</v>
      </c>
      <c r="M674" s="195">
        <v>11251.5</v>
      </c>
      <c r="N674" s="195">
        <v>11352</v>
      </c>
      <c r="O674" s="195">
        <v>11493</v>
      </c>
      <c r="P674" s="195">
        <v>11667</v>
      </c>
      <c r="Q674" s="195">
        <v>11863</v>
      </c>
      <c r="R674" s="195">
        <v>12066</v>
      </c>
      <c r="S674" s="195">
        <v>12260</v>
      </c>
      <c r="T674" s="195">
        <v>12434.5</v>
      </c>
      <c r="U674" s="195">
        <v>12578.5</v>
      </c>
      <c r="V674" s="195">
        <v>12680.5</v>
      </c>
      <c r="W674" s="195">
        <v>12736.5</v>
      </c>
      <c r="X674" s="195">
        <v>12748</v>
      </c>
      <c r="Y674" s="195">
        <v>12721.5</v>
      </c>
      <c r="Z674" s="195">
        <v>12651.5</v>
      </c>
      <c r="AA674" s="195">
        <v>12536</v>
      </c>
      <c r="AB674" s="195">
        <v>12392.5</v>
      </c>
      <c r="AC674" s="195">
        <v>12226</v>
      </c>
      <c r="AD674" s="195">
        <v>12031.5</v>
      </c>
    </row>
    <row r="675" spans="1:30" x14ac:dyDescent="0.2">
      <c r="A675" s="77" t="s">
        <v>74</v>
      </c>
      <c r="B675" s="79" t="s">
        <v>175</v>
      </c>
      <c r="C675" s="105">
        <v>5</v>
      </c>
      <c r="D675" s="105">
        <v>9</v>
      </c>
      <c r="E675" s="105">
        <v>14903</v>
      </c>
      <c r="F675" s="105">
        <v>14452</v>
      </c>
      <c r="G675" s="105">
        <v>13764</v>
      </c>
      <c r="H675" s="105">
        <v>12881</v>
      </c>
      <c r="I675" s="105">
        <v>11960</v>
      </c>
      <c r="J675" s="105">
        <v>11225</v>
      </c>
      <c r="K675" s="105">
        <v>10759</v>
      </c>
      <c r="L675" s="195">
        <v>12446</v>
      </c>
      <c r="M675" s="195">
        <v>12038</v>
      </c>
      <c r="N675" s="195">
        <v>11673</v>
      </c>
      <c r="O675" s="195">
        <v>11390.5</v>
      </c>
      <c r="P675" s="195">
        <v>11212</v>
      </c>
      <c r="Q675" s="195">
        <v>11153</v>
      </c>
      <c r="R675" s="195">
        <v>11194.5</v>
      </c>
      <c r="S675" s="195">
        <v>11295.5</v>
      </c>
      <c r="T675" s="195">
        <v>11436.5</v>
      </c>
      <c r="U675" s="195">
        <v>11610</v>
      </c>
      <c r="V675" s="195">
        <v>11806.5</v>
      </c>
      <c r="W675" s="195">
        <v>12009</v>
      </c>
      <c r="X675" s="195">
        <v>12202.5</v>
      </c>
      <c r="Y675" s="195">
        <v>12378</v>
      </c>
      <c r="Z675" s="195">
        <v>12521.5</v>
      </c>
      <c r="AA675" s="195">
        <v>12622.5</v>
      </c>
      <c r="AB675" s="195">
        <v>12679</v>
      </c>
      <c r="AC675" s="195">
        <v>12691</v>
      </c>
      <c r="AD675" s="195">
        <v>12664.5</v>
      </c>
    </row>
    <row r="676" spans="1:30" x14ac:dyDescent="0.2">
      <c r="A676" s="77" t="s">
        <v>74</v>
      </c>
      <c r="B676" s="79" t="s">
        <v>175</v>
      </c>
      <c r="C676" s="105">
        <v>10</v>
      </c>
      <c r="D676" s="105">
        <v>14</v>
      </c>
      <c r="E676" s="105">
        <v>15566</v>
      </c>
      <c r="F676" s="105">
        <v>15475</v>
      </c>
      <c r="G676" s="105">
        <v>15401</v>
      </c>
      <c r="H676" s="105">
        <v>15327</v>
      </c>
      <c r="I676" s="105">
        <v>15163</v>
      </c>
      <c r="J676" s="105">
        <v>14801</v>
      </c>
      <c r="K676" s="105">
        <v>14133</v>
      </c>
      <c r="L676" s="195">
        <v>12758.5</v>
      </c>
      <c r="M676" s="195">
        <v>12682.5</v>
      </c>
      <c r="N676" s="195">
        <v>12653.5</v>
      </c>
      <c r="O676" s="195">
        <v>12652</v>
      </c>
      <c r="P676" s="195">
        <v>12632.5</v>
      </c>
      <c r="Q676" s="195">
        <v>12405</v>
      </c>
      <c r="R676" s="195">
        <v>11997</v>
      </c>
      <c r="S676" s="195">
        <v>11632</v>
      </c>
      <c r="T676" s="195">
        <v>11351</v>
      </c>
      <c r="U676" s="195">
        <v>11173</v>
      </c>
      <c r="V676" s="195">
        <v>11112.5</v>
      </c>
      <c r="W676" s="195">
        <v>11153.5</v>
      </c>
      <c r="X676" s="195">
        <v>11254.5</v>
      </c>
      <c r="Y676" s="195">
        <v>11396.5</v>
      </c>
      <c r="Z676" s="195">
        <v>11570.5</v>
      </c>
      <c r="AA676" s="195">
        <v>11766</v>
      </c>
      <c r="AB676" s="195">
        <v>11968.5</v>
      </c>
      <c r="AC676" s="195">
        <v>12163</v>
      </c>
      <c r="AD676" s="195">
        <v>12338.5</v>
      </c>
    </row>
    <row r="677" spans="1:30" x14ac:dyDescent="0.2">
      <c r="A677" s="77" t="s">
        <v>74</v>
      </c>
      <c r="B677" s="79" t="s">
        <v>175</v>
      </c>
      <c r="C677" s="105">
        <v>15</v>
      </c>
      <c r="D677" s="105">
        <v>19</v>
      </c>
      <c r="E677" s="105">
        <v>15048</v>
      </c>
      <c r="F677" s="105">
        <v>15348</v>
      </c>
      <c r="G677" s="105">
        <v>15389</v>
      </c>
      <c r="H677" s="105">
        <v>15271</v>
      </c>
      <c r="I677" s="105">
        <v>15147</v>
      </c>
      <c r="J677" s="105">
        <v>15101</v>
      </c>
      <c r="K677" s="105">
        <v>14990</v>
      </c>
      <c r="L677" s="195">
        <v>14291</v>
      </c>
      <c r="M677" s="195">
        <v>13966</v>
      </c>
      <c r="N677" s="195">
        <v>13624.5</v>
      </c>
      <c r="O677" s="195">
        <v>13265.5</v>
      </c>
      <c r="P677" s="195">
        <v>12846</v>
      </c>
      <c r="Q677" s="195">
        <v>12577</v>
      </c>
      <c r="R677" s="195">
        <v>12502</v>
      </c>
      <c r="S677" s="195">
        <v>12473.5</v>
      </c>
      <c r="T677" s="195">
        <v>12472</v>
      </c>
      <c r="U677" s="195">
        <v>12452.5</v>
      </c>
      <c r="V677" s="195">
        <v>12224.5</v>
      </c>
      <c r="W677" s="195">
        <v>11816.5</v>
      </c>
      <c r="X677" s="195">
        <v>11453.5</v>
      </c>
      <c r="Y677" s="195">
        <v>11173</v>
      </c>
      <c r="Z677" s="195">
        <v>10994.5</v>
      </c>
      <c r="AA677" s="195">
        <v>10934.5</v>
      </c>
      <c r="AB677" s="195">
        <v>10976</v>
      </c>
      <c r="AC677" s="195">
        <v>11077.5</v>
      </c>
      <c r="AD677" s="195">
        <v>11219</v>
      </c>
    </row>
    <row r="678" spans="1:30" x14ac:dyDescent="0.2">
      <c r="A678" s="77" t="s">
        <v>74</v>
      </c>
      <c r="B678" s="79" t="s">
        <v>175</v>
      </c>
      <c r="C678" s="105">
        <v>20</v>
      </c>
      <c r="D678" s="105">
        <v>24</v>
      </c>
      <c r="E678" s="105">
        <v>10533</v>
      </c>
      <c r="F678" s="105">
        <v>11277</v>
      </c>
      <c r="G678" s="105">
        <v>12113</v>
      </c>
      <c r="H678" s="105">
        <v>12954</v>
      </c>
      <c r="I678" s="105">
        <v>13676</v>
      </c>
      <c r="J678" s="105">
        <v>14206</v>
      </c>
      <c r="K678" s="105">
        <v>14505</v>
      </c>
      <c r="L678" s="195">
        <v>14718</v>
      </c>
      <c r="M678" s="195">
        <v>14802</v>
      </c>
      <c r="N678" s="195">
        <v>14682</v>
      </c>
      <c r="O678" s="195">
        <v>14393</v>
      </c>
      <c r="P678" s="195">
        <v>14102</v>
      </c>
      <c r="Q678" s="195">
        <v>13825</v>
      </c>
      <c r="R678" s="195">
        <v>13502</v>
      </c>
      <c r="S678" s="195">
        <v>13162</v>
      </c>
      <c r="T678" s="195">
        <v>12804</v>
      </c>
      <c r="U678" s="195">
        <v>12386</v>
      </c>
      <c r="V678" s="195">
        <v>12117.5</v>
      </c>
      <c r="W678" s="195">
        <v>12042.5</v>
      </c>
      <c r="X678" s="195">
        <v>12014</v>
      </c>
      <c r="Y678" s="195">
        <v>12012.5</v>
      </c>
      <c r="Z678" s="195">
        <v>11994</v>
      </c>
      <c r="AA678" s="195">
        <v>11767.5</v>
      </c>
      <c r="AB678" s="195">
        <v>11360.5</v>
      </c>
      <c r="AC678" s="195">
        <v>10998</v>
      </c>
      <c r="AD678" s="195">
        <v>10718</v>
      </c>
    </row>
    <row r="679" spans="1:30" x14ac:dyDescent="0.2">
      <c r="A679" s="77" t="s">
        <v>74</v>
      </c>
      <c r="B679" s="79" t="s">
        <v>175</v>
      </c>
      <c r="C679" s="105">
        <v>25</v>
      </c>
      <c r="D679" s="105">
        <v>29</v>
      </c>
      <c r="E679" s="105">
        <v>7744</v>
      </c>
      <c r="F679" s="105">
        <v>8002.0000000000009</v>
      </c>
      <c r="G679" s="105">
        <v>8296</v>
      </c>
      <c r="H679" s="105">
        <v>8651</v>
      </c>
      <c r="I679" s="105">
        <v>9117</v>
      </c>
      <c r="J679" s="105">
        <v>9718</v>
      </c>
      <c r="K679" s="105">
        <v>10443</v>
      </c>
      <c r="L679" s="195">
        <v>12438</v>
      </c>
      <c r="M679" s="195">
        <v>12900</v>
      </c>
      <c r="N679" s="195">
        <v>13314</v>
      </c>
      <c r="O679" s="195">
        <v>13692.5</v>
      </c>
      <c r="P679" s="195">
        <v>13972</v>
      </c>
      <c r="Q679" s="195">
        <v>14145.5</v>
      </c>
      <c r="R679" s="195">
        <v>14230</v>
      </c>
      <c r="S679" s="195">
        <v>14111</v>
      </c>
      <c r="T679" s="195">
        <v>13823.5</v>
      </c>
      <c r="U679" s="195">
        <v>13535.5</v>
      </c>
      <c r="V679" s="195">
        <v>13260.5</v>
      </c>
      <c r="W679" s="195">
        <v>12938</v>
      </c>
      <c r="X679" s="195">
        <v>12600</v>
      </c>
      <c r="Y679" s="195">
        <v>12244</v>
      </c>
      <c r="Z679" s="195">
        <v>11827</v>
      </c>
      <c r="AA679" s="195">
        <v>11560</v>
      </c>
      <c r="AB679" s="195">
        <v>11486</v>
      </c>
      <c r="AC679" s="195">
        <v>11459.5</v>
      </c>
      <c r="AD679" s="195">
        <v>11458.5</v>
      </c>
    </row>
    <row r="680" spans="1:30" x14ac:dyDescent="0.2">
      <c r="A680" s="77" t="s">
        <v>74</v>
      </c>
      <c r="B680" s="79" t="s">
        <v>175</v>
      </c>
      <c r="C680" s="105">
        <v>30</v>
      </c>
      <c r="D680" s="105">
        <v>34</v>
      </c>
      <c r="E680" s="105">
        <v>7215</v>
      </c>
      <c r="F680" s="105">
        <v>7030</v>
      </c>
      <c r="G680" s="105">
        <v>6924</v>
      </c>
      <c r="H680" s="105">
        <v>6904</v>
      </c>
      <c r="I680" s="105">
        <v>6969</v>
      </c>
      <c r="J680" s="105">
        <v>7115</v>
      </c>
      <c r="K680" s="105">
        <v>7354</v>
      </c>
      <c r="L680" s="195">
        <v>8045.9999999999991</v>
      </c>
      <c r="M680" s="195">
        <v>8889</v>
      </c>
      <c r="N680" s="195">
        <v>9766.5</v>
      </c>
      <c r="O680" s="195">
        <v>10611</v>
      </c>
      <c r="P680" s="195">
        <v>11355</v>
      </c>
      <c r="Q680" s="195">
        <v>11945</v>
      </c>
      <c r="R680" s="195">
        <v>12405</v>
      </c>
      <c r="S680" s="195">
        <v>12819</v>
      </c>
      <c r="T680" s="195">
        <v>13197</v>
      </c>
      <c r="U680" s="195">
        <v>13476</v>
      </c>
      <c r="V680" s="195">
        <v>13649</v>
      </c>
      <c r="W680" s="195">
        <v>13733.5</v>
      </c>
      <c r="X680" s="195">
        <v>13616.5</v>
      </c>
      <c r="Y680" s="195">
        <v>13331</v>
      </c>
      <c r="Z680" s="195">
        <v>13045.5</v>
      </c>
      <c r="AA680" s="195">
        <v>12773</v>
      </c>
      <c r="AB680" s="195">
        <v>12452.5</v>
      </c>
      <c r="AC680" s="195">
        <v>12116</v>
      </c>
      <c r="AD680" s="195">
        <v>11763</v>
      </c>
    </row>
    <row r="681" spans="1:30" x14ac:dyDescent="0.2">
      <c r="A681" s="77" t="s">
        <v>74</v>
      </c>
      <c r="B681" s="79" t="s">
        <v>175</v>
      </c>
      <c r="C681" s="105">
        <v>35</v>
      </c>
      <c r="D681" s="105">
        <v>39</v>
      </c>
      <c r="E681" s="105">
        <v>9096</v>
      </c>
      <c r="F681" s="105">
        <v>8501</v>
      </c>
      <c r="G681" s="105">
        <v>7952</v>
      </c>
      <c r="H681" s="105">
        <v>7467</v>
      </c>
      <c r="I681" s="105">
        <v>7072</v>
      </c>
      <c r="J681" s="105">
        <v>6762</v>
      </c>
      <c r="K681" s="105">
        <v>6559</v>
      </c>
      <c r="L681" s="195">
        <v>5851.5</v>
      </c>
      <c r="M681" s="195">
        <v>5900</v>
      </c>
      <c r="N681" s="195">
        <v>6080</v>
      </c>
      <c r="O681" s="195">
        <v>6416</v>
      </c>
      <c r="P681" s="195">
        <v>6954.5</v>
      </c>
      <c r="Q681" s="195">
        <v>7685.5</v>
      </c>
      <c r="R681" s="195">
        <v>8524</v>
      </c>
      <c r="S681" s="195">
        <v>9397</v>
      </c>
      <c r="T681" s="195">
        <v>10237.5</v>
      </c>
      <c r="U681" s="195">
        <v>10978</v>
      </c>
      <c r="V681" s="195">
        <v>11565.5</v>
      </c>
      <c r="W681" s="195">
        <v>12023</v>
      </c>
      <c r="X681" s="195">
        <v>12435</v>
      </c>
      <c r="Y681" s="195">
        <v>12812.5</v>
      </c>
      <c r="Z681" s="195">
        <v>13091</v>
      </c>
      <c r="AA681" s="195">
        <v>13265</v>
      </c>
      <c r="AB681" s="195">
        <v>13351</v>
      </c>
      <c r="AC681" s="195">
        <v>13234.5</v>
      </c>
      <c r="AD681" s="195">
        <v>12951.5</v>
      </c>
    </row>
    <row r="682" spans="1:30" x14ac:dyDescent="0.2">
      <c r="A682" s="77" t="s">
        <v>74</v>
      </c>
      <c r="B682" s="79" t="s">
        <v>175</v>
      </c>
      <c r="C682" s="105">
        <v>40</v>
      </c>
      <c r="D682" s="105">
        <v>44</v>
      </c>
      <c r="E682" s="105">
        <v>12263</v>
      </c>
      <c r="F682" s="105">
        <v>11634</v>
      </c>
      <c r="G682" s="105">
        <v>10912</v>
      </c>
      <c r="H682" s="105">
        <v>10150</v>
      </c>
      <c r="I682" s="105">
        <v>9415</v>
      </c>
      <c r="J682" s="105">
        <v>8747</v>
      </c>
      <c r="K682" s="105">
        <v>8127.0000000000009</v>
      </c>
      <c r="L682" s="195">
        <v>6528.5</v>
      </c>
      <c r="M682" s="195">
        <v>6172</v>
      </c>
      <c r="N682" s="195">
        <v>5922</v>
      </c>
      <c r="O682" s="195">
        <v>5757</v>
      </c>
      <c r="P682" s="195">
        <v>5647</v>
      </c>
      <c r="Q682" s="195">
        <v>5593</v>
      </c>
      <c r="R682" s="195">
        <v>5641.5</v>
      </c>
      <c r="S682" s="195">
        <v>5821.5</v>
      </c>
      <c r="T682" s="195">
        <v>6156</v>
      </c>
      <c r="U682" s="195">
        <v>6692</v>
      </c>
      <c r="V682" s="195">
        <v>7419</v>
      </c>
      <c r="W682" s="195">
        <v>8250.5</v>
      </c>
      <c r="X682" s="195">
        <v>9118</v>
      </c>
      <c r="Y682" s="195">
        <v>9953</v>
      </c>
      <c r="Z682" s="195">
        <v>10688</v>
      </c>
      <c r="AA682" s="195">
        <v>11272</v>
      </c>
      <c r="AB682" s="195">
        <v>11727.5</v>
      </c>
      <c r="AC682" s="195">
        <v>12138</v>
      </c>
      <c r="AD682" s="195">
        <v>12514</v>
      </c>
    </row>
    <row r="683" spans="1:30" x14ac:dyDescent="0.2">
      <c r="A683" s="77" t="s">
        <v>74</v>
      </c>
      <c r="B683" s="79" t="s">
        <v>175</v>
      </c>
      <c r="C683" s="105">
        <v>45</v>
      </c>
      <c r="D683" s="105">
        <v>49</v>
      </c>
      <c r="E683" s="105">
        <v>14137</v>
      </c>
      <c r="F683" s="105">
        <v>13789</v>
      </c>
      <c r="G683" s="105">
        <v>13400</v>
      </c>
      <c r="H683" s="105">
        <v>12969</v>
      </c>
      <c r="I683" s="105">
        <v>12481</v>
      </c>
      <c r="J683" s="105">
        <v>11923</v>
      </c>
      <c r="K683" s="105">
        <v>11258</v>
      </c>
      <c r="L683" s="195">
        <v>9794</v>
      </c>
      <c r="M683" s="195">
        <v>8918.5</v>
      </c>
      <c r="N683" s="195">
        <v>8093</v>
      </c>
      <c r="O683" s="195">
        <v>7376</v>
      </c>
      <c r="P683" s="195">
        <v>6777</v>
      </c>
      <c r="Q683" s="195">
        <v>6305</v>
      </c>
      <c r="R683" s="195">
        <v>5956</v>
      </c>
      <c r="S683" s="195">
        <v>5711.5</v>
      </c>
      <c r="T683" s="195">
        <v>5550</v>
      </c>
      <c r="U683" s="195">
        <v>5441.5</v>
      </c>
      <c r="V683" s="195">
        <v>5389</v>
      </c>
      <c r="W683" s="195">
        <v>5438.5</v>
      </c>
      <c r="X683" s="195">
        <v>5618.5</v>
      </c>
      <c r="Y683" s="195">
        <v>5951</v>
      </c>
      <c r="Z683" s="195">
        <v>6480.5</v>
      </c>
      <c r="AA683" s="195">
        <v>7200</v>
      </c>
      <c r="AB683" s="195">
        <v>8025</v>
      </c>
      <c r="AC683" s="195">
        <v>8885</v>
      </c>
      <c r="AD683" s="195">
        <v>9712.5</v>
      </c>
    </row>
    <row r="684" spans="1:30" x14ac:dyDescent="0.2">
      <c r="A684" s="77" t="s">
        <v>74</v>
      </c>
      <c r="B684" s="79" t="s">
        <v>175</v>
      </c>
      <c r="C684" s="105">
        <v>50</v>
      </c>
      <c r="D684" s="105">
        <v>54</v>
      </c>
      <c r="E684" s="105">
        <v>14855</v>
      </c>
      <c r="F684" s="105">
        <v>14838</v>
      </c>
      <c r="G684" s="105">
        <v>14663</v>
      </c>
      <c r="H684" s="105">
        <v>14377</v>
      </c>
      <c r="I684" s="105">
        <v>14055</v>
      </c>
      <c r="J684" s="105">
        <v>13736</v>
      </c>
      <c r="K684" s="105">
        <v>13344</v>
      </c>
      <c r="L684" s="195">
        <v>12161</v>
      </c>
      <c r="M684" s="195">
        <v>11853.5</v>
      </c>
      <c r="N684" s="195">
        <v>11480</v>
      </c>
      <c r="O684" s="195">
        <v>10966</v>
      </c>
      <c r="P684" s="195">
        <v>10298</v>
      </c>
      <c r="Q684" s="195">
        <v>9500.5</v>
      </c>
      <c r="R684" s="195">
        <v>8647</v>
      </c>
      <c r="S684" s="195">
        <v>7840.5</v>
      </c>
      <c r="T684" s="195">
        <v>7140.5</v>
      </c>
      <c r="U684" s="195">
        <v>6556</v>
      </c>
      <c r="V684" s="195">
        <v>6096</v>
      </c>
      <c r="W684" s="195">
        <v>5755.5</v>
      </c>
      <c r="X684" s="195">
        <v>5516.5</v>
      </c>
      <c r="Y684" s="195">
        <v>5359</v>
      </c>
      <c r="Z684" s="195">
        <v>5255</v>
      </c>
      <c r="AA684" s="195">
        <v>5204.5</v>
      </c>
      <c r="AB684" s="195">
        <v>5254</v>
      </c>
      <c r="AC684" s="195">
        <v>5433.5</v>
      </c>
      <c r="AD684" s="195">
        <v>5762.5</v>
      </c>
    </row>
    <row r="685" spans="1:30" x14ac:dyDescent="0.2">
      <c r="A685" s="77" t="s">
        <v>74</v>
      </c>
      <c r="B685" s="79" t="s">
        <v>175</v>
      </c>
      <c r="C685" s="105">
        <v>55</v>
      </c>
      <c r="D685" s="105">
        <v>59</v>
      </c>
      <c r="E685" s="105">
        <v>13077</v>
      </c>
      <c r="F685" s="105">
        <v>13393</v>
      </c>
      <c r="G685" s="105">
        <v>13710</v>
      </c>
      <c r="H685" s="105">
        <v>14001</v>
      </c>
      <c r="I685" s="105">
        <v>14221</v>
      </c>
      <c r="J685" s="105">
        <v>14338</v>
      </c>
      <c r="K685" s="105">
        <v>14263</v>
      </c>
      <c r="L685" s="195">
        <v>13470</v>
      </c>
      <c r="M685" s="195">
        <v>13189</v>
      </c>
      <c r="N685" s="195">
        <v>12817</v>
      </c>
      <c r="O685" s="195">
        <v>12410.5</v>
      </c>
      <c r="P685" s="195">
        <v>12040</v>
      </c>
      <c r="Q685" s="195">
        <v>11731.5</v>
      </c>
      <c r="R685" s="195">
        <v>11443</v>
      </c>
      <c r="S685" s="195">
        <v>11085</v>
      </c>
      <c r="T685" s="195">
        <v>10589.5</v>
      </c>
      <c r="U685" s="195">
        <v>9943.5</v>
      </c>
      <c r="V685" s="195">
        <v>9172.5</v>
      </c>
      <c r="W685" s="195">
        <v>8346.5</v>
      </c>
      <c r="X685" s="195">
        <v>7566</v>
      </c>
      <c r="Y685" s="195">
        <v>6888.5</v>
      </c>
      <c r="Z685" s="195">
        <v>6322</v>
      </c>
      <c r="AA685" s="195">
        <v>5876.5</v>
      </c>
      <c r="AB685" s="195">
        <v>5548.5</v>
      </c>
      <c r="AC685" s="195">
        <v>5319</v>
      </c>
      <c r="AD685" s="195">
        <v>5167</v>
      </c>
    </row>
    <row r="686" spans="1:30" x14ac:dyDescent="0.2">
      <c r="A686" s="77" t="s">
        <v>74</v>
      </c>
      <c r="B686" s="79" t="s">
        <v>175</v>
      </c>
      <c r="C686" s="105">
        <v>60</v>
      </c>
      <c r="D686" s="105">
        <v>64</v>
      </c>
      <c r="E686" s="105">
        <v>11230</v>
      </c>
      <c r="F686" s="105">
        <v>11417</v>
      </c>
      <c r="G686" s="105">
        <v>11622</v>
      </c>
      <c r="H686" s="105">
        <v>11853</v>
      </c>
      <c r="I686" s="105">
        <v>12126</v>
      </c>
      <c r="J686" s="105">
        <v>12435</v>
      </c>
      <c r="K686" s="105">
        <v>12695</v>
      </c>
      <c r="L686" s="195">
        <v>12394</v>
      </c>
      <c r="M686" s="195">
        <v>12633.5</v>
      </c>
      <c r="N686" s="195">
        <v>12824.5</v>
      </c>
      <c r="O686" s="195">
        <v>12939.5</v>
      </c>
      <c r="P686" s="195">
        <v>12939.5</v>
      </c>
      <c r="Q686" s="195">
        <v>12808.5</v>
      </c>
      <c r="R686" s="195">
        <v>12556.5</v>
      </c>
      <c r="S686" s="195">
        <v>12209</v>
      </c>
      <c r="T686" s="195">
        <v>11827.5</v>
      </c>
      <c r="U686" s="195">
        <v>11481</v>
      </c>
      <c r="V686" s="195">
        <v>11193.5</v>
      </c>
      <c r="W686" s="195">
        <v>10925.5</v>
      </c>
      <c r="X686" s="195">
        <v>10588</v>
      </c>
      <c r="Y686" s="195">
        <v>10117</v>
      </c>
      <c r="Z686" s="195">
        <v>9502.5</v>
      </c>
      <c r="AA686" s="195">
        <v>8766.5</v>
      </c>
      <c r="AB686" s="195">
        <v>7977.5</v>
      </c>
      <c r="AC686" s="195">
        <v>7232</v>
      </c>
      <c r="AD686" s="195">
        <v>6585</v>
      </c>
    </row>
    <row r="687" spans="1:30" x14ac:dyDescent="0.2">
      <c r="A687" s="77" t="s">
        <v>74</v>
      </c>
      <c r="B687" s="79" t="s">
        <v>175</v>
      </c>
      <c r="C687" s="105">
        <v>65</v>
      </c>
      <c r="D687" s="105">
        <v>69</v>
      </c>
      <c r="E687" s="105">
        <v>9783</v>
      </c>
      <c r="F687" s="105">
        <v>10022</v>
      </c>
      <c r="G687" s="105">
        <v>10141</v>
      </c>
      <c r="H687" s="105">
        <v>10200</v>
      </c>
      <c r="I687" s="105">
        <v>10288</v>
      </c>
      <c r="J687" s="105">
        <v>10453</v>
      </c>
      <c r="K687" s="105">
        <v>10595</v>
      </c>
      <c r="L687" s="195">
        <v>10018</v>
      </c>
      <c r="M687" s="195">
        <v>10255.5</v>
      </c>
      <c r="N687" s="195">
        <v>10570.5</v>
      </c>
      <c r="O687" s="195">
        <v>10911</v>
      </c>
      <c r="P687" s="195">
        <v>11261</v>
      </c>
      <c r="Q687" s="195">
        <v>11579</v>
      </c>
      <c r="R687" s="195">
        <v>11830</v>
      </c>
      <c r="S687" s="195">
        <v>12019.5</v>
      </c>
      <c r="T687" s="195">
        <v>12137.5</v>
      </c>
      <c r="U687" s="195">
        <v>12147.5</v>
      </c>
      <c r="V687" s="195">
        <v>12034</v>
      </c>
      <c r="W687" s="195">
        <v>11805.5</v>
      </c>
      <c r="X687" s="195">
        <v>11486.5</v>
      </c>
      <c r="Y687" s="195">
        <v>11136</v>
      </c>
      <c r="Z687" s="195">
        <v>10818.5</v>
      </c>
      <c r="AA687" s="195">
        <v>10556</v>
      </c>
      <c r="AB687" s="195">
        <v>10310</v>
      </c>
      <c r="AC687" s="195">
        <v>9997</v>
      </c>
      <c r="AD687" s="195">
        <v>9557</v>
      </c>
    </row>
    <row r="688" spans="1:30" x14ac:dyDescent="0.2">
      <c r="A688" s="77" t="s">
        <v>74</v>
      </c>
      <c r="B688" s="79" t="s">
        <v>175</v>
      </c>
      <c r="C688" s="105">
        <v>70</v>
      </c>
      <c r="D688" s="105">
        <v>74</v>
      </c>
      <c r="E688" s="105">
        <v>6748</v>
      </c>
      <c r="F688" s="105">
        <v>7088</v>
      </c>
      <c r="G688" s="105">
        <v>7530</v>
      </c>
      <c r="H688" s="105">
        <v>8015.0000000000009</v>
      </c>
      <c r="I688" s="105">
        <v>8454</v>
      </c>
      <c r="J688" s="105">
        <v>8801</v>
      </c>
      <c r="K688" s="105">
        <v>8982</v>
      </c>
      <c r="L688" s="195">
        <v>8472.5</v>
      </c>
      <c r="M688" s="195">
        <v>8570</v>
      </c>
      <c r="N688" s="195">
        <v>8681.5</v>
      </c>
      <c r="O688" s="195">
        <v>8791</v>
      </c>
      <c r="P688" s="195">
        <v>8916</v>
      </c>
      <c r="Q688" s="195">
        <v>9095.5</v>
      </c>
      <c r="R688" s="195">
        <v>9347.5</v>
      </c>
      <c r="S688" s="195">
        <v>9647</v>
      </c>
      <c r="T688" s="195">
        <v>9969.5</v>
      </c>
      <c r="U688" s="195">
        <v>10300</v>
      </c>
      <c r="V688" s="195">
        <v>10602.5</v>
      </c>
      <c r="W688" s="195">
        <v>10844.5</v>
      </c>
      <c r="X688" s="195">
        <v>11030</v>
      </c>
      <c r="Y688" s="195">
        <v>11149</v>
      </c>
      <c r="Z688" s="195">
        <v>11167</v>
      </c>
      <c r="AA688" s="195">
        <v>11072</v>
      </c>
      <c r="AB688" s="195">
        <v>10870.5</v>
      </c>
      <c r="AC688" s="195">
        <v>10584.5</v>
      </c>
      <c r="AD688" s="195">
        <v>10270.5</v>
      </c>
    </row>
    <row r="689" spans="1:30" x14ac:dyDescent="0.2">
      <c r="A689" s="77" t="s">
        <v>74</v>
      </c>
      <c r="B689" s="79" t="s">
        <v>175</v>
      </c>
      <c r="C689" s="105">
        <v>75</v>
      </c>
      <c r="D689" s="105">
        <v>79</v>
      </c>
      <c r="E689" s="105">
        <v>5212</v>
      </c>
      <c r="F689" s="105">
        <v>5280</v>
      </c>
      <c r="G689" s="105">
        <v>5306</v>
      </c>
      <c r="H689" s="105">
        <v>5342</v>
      </c>
      <c r="I689" s="105">
        <v>5468</v>
      </c>
      <c r="J689" s="105">
        <v>5717</v>
      </c>
      <c r="K689" s="105">
        <v>6007</v>
      </c>
      <c r="L689" s="195">
        <v>6279</v>
      </c>
      <c r="M689" s="195">
        <v>6507</v>
      </c>
      <c r="N689" s="195">
        <v>6748.5</v>
      </c>
      <c r="O689" s="195">
        <v>6974</v>
      </c>
      <c r="P689" s="195">
        <v>7181</v>
      </c>
      <c r="Q689" s="195">
        <v>7346.5</v>
      </c>
      <c r="R689" s="195">
        <v>7470</v>
      </c>
      <c r="S689" s="195">
        <v>7579</v>
      </c>
      <c r="T689" s="195">
        <v>7686</v>
      </c>
      <c r="U689" s="195">
        <v>7807.5</v>
      </c>
      <c r="V689" s="195">
        <v>7978.5</v>
      </c>
      <c r="W689" s="195">
        <v>8212</v>
      </c>
      <c r="X689" s="195">
        <v>8488</v>
      </c>
      <c r="Y689" s="195">
        <v>8785</v>
      </c>
      <c r="Z689" s="195">
        <v>9088.5</v>
      </c>
      <c r="AA689" s="195">
        <v>9366.5</v>
      </c>
      <c r="AB689" s="195">
        <v>9591</v>
      </c>
      <c r="AC689" s="195">
        <v>9766.5</v>
      </c>
      <c r="AD689" s="195">
        <v>9883</v>
      </c>
    </row>
    <row r="690" spans="1:30" x14ac:dyDescent="0.2">
      <c r="A690" s="77" t="s">
        <v>74</v>
      </c>
      <c r="B690" s="79" t="s">
        <v>175</v>
      </c>
      <c r="C690" s="105">
        <v>80</v>
      </c>
      <c r="D690" s="105">
        <v>84</v>
      </c>
      <c r="E690" s="105">
        <v>3416</v>
      </c>
      <c r="F690" s="105">
        <v>3527</v>
      </c>
      <c r="G690" s="105">
        <v>3658</v>
      </c>
      <c r="H690" s="105">
        <v>3794</v>
      </c>
      <c r="I690" s="105">
        <v>3915</v>
      </c>
      <c r="J690" s="105">
        <v>4018</v>
      </c>
      <c r="K690" s="105">
        <v>4067.9999999999995</v>
      </c>
      <c r="L690" s="195">
        <v>4051</v>
      </c>
      <c r="M690" s="195">
        <v>4217.5</v>
      </c>
      <c r="N690" s="195">
        <v>4420</v>
      </c>
      <c r="O690" s="195">
        <v>4622.5</v>
      </c>
      <c r="P690" s="195">
        <v>4827.5</v>
      </c>
      <c r="Q690" s="195">
        <v>5039</v>
      </c>
      <c r="R690" s="195">
        <v>5255</v>
      </c>
      <c r="S690" s="195">
        <v>5460.5</v>
      </c>
      <c r="T690" s="195">
        <v>5652.5</v>
      </c>
      <c r="U690" s="195">
        <v>5830</v>
      </c>
      <c r="V690" s="195">
        <v>5973.5</v>
      </c>
      <c r="W690" s="195">
        <v>6083.5</v>
      </c>
      <c r="X690" s="195">
        <v>6183.5</v>
      </c>
      <c r="Y690" s="195">
        <v>6282.5</v>
      </c>
      <c r="Z690" s="195">
        <v>6393</v>
      </c>
      <c r="AA690" s="195">
        <v>6545.5</v>
      </c>
      <c r="AB690" s="195">
        <v>6752</v>
      </c>
      <c r="AC690" s="195">
        <v>6992.5</v>
      </c>
      <c r="AD690" s="195">
        <v>7249</v>
      </c>
    </row>
    <row r="691" spans="1:30" x14ac:dyDescent="0.2">
      <c r="A691" s="77" t="s">
        <v>74</v>
      </c>
      <c r="B691" s="79" t="s">
        <v>175</v>
      </c>
      <c r="C691" s="105">
        <v>85</v>
      </c>
      <c r="D691" s="105">
        <v>89</v>
      </c>
      <c r="E691" s="105">
        <v>2063</v>
      </c>
      <c r="F691" s="105">
        <v>2126</v>
      </c>
      <c r="G691" s="105">
        <v>2161</v>
      </c>
      <c r="H691" s="105">
        <v>2183</v>
      </c>
      <c r="I691" s="105">
        <v>2221</v>
      </c>
      <c r="J691" s="105">
        <v>2286</v>
      </c>
      <c r="K691" s="105">
        <v>2381</v>
      </c>
      <c r="L691" s="195">
        <v>2415</v>
      </c>
      <c r="M691" s="195">
        <v>2451.5</v>
      </c>
      <c r="N691" s="195">
        <v>2526</v>
      </c>
      <c r="O691" s="195">
        <v>2621.5</v>
      </c>
      <c r="P691" s="195">
        <v>2728.5</v>
      </c>
      <c r="Q691" s="195">
        <v>2850</v>
      </c>
      <c r="R691" s="195">
        <v>2997</v>
      </c>
      <c r="S691" s="195">
        <v>3147.5</v>
      </c>
      <c r="T691" s="195">
        <v>3299</v>
      </c>
      <c r="U691" s="195">
        <v>3452</v>
      </c>
      <c r="V691" s="195">
        <v>3611</v>
      </c>
      <c r="W691" s="195">
        <v>3775</v>
      </c>
      <c r="X691" s="195">
        <v>3930.5</v>
      </c>
      <c r="Y691" s="195">
        <v>4077</v>
      </c>
      <c r="Z691" s="195">
        <v>4213</v>
      </c>
      <c r="AA691" s="195">
        <v>4324.5</v>
      </c>
      <c r="AB691" s="195">
        <v>4412.5</v>
      </c>
      <c r="AC691" s="195">
        <v>4493</v>
      </c>
      <c r="AD691" s="195">
        <v>4575</v>
      </c>
    </row>
    <row r="692" spans="1:30" x14ac:dyDescent="0.2">
      <c r="A692" s="77" t="s">
        <v>74</v>
      </c>
      <c r="B692" s="79" t="s">
        <v>175</v>
      </c>
      <c r="C692" s="105">
        <v>90</v>
      </c>
      <c r="D692" s="105">
        <v>94</v>
      </c>
      <c r="E692" s="105">
        <v>853</v>
      </c>
      <c r="F692" s="105">
        <v>936</v>
      </c>
      <c r="G692" s="105">
        <v>1000</v>
      </c>
      <c r="H692" s="105">
        <v>1052</v>
      </c>
      <c r="I692" s="105">
        <v>1091</v>
      </c>
      <c r="J692" s="105">
        <v>1117</v>
      </c>
      <c r="K692" s="105">
        <v>1178</v>
      </c>
      <c r="L692" s="195">
        <v>1140.5</v>
      </c>
      <c r="M692" s="195">
        <v>1178.5</v>
      </c>
      <c r="N692" s="195">
        <v>1240</v>
      </c>
      <c r="O692" s="195">
        <v>1294.5</v>
      </c>
      <c r="P692" s="195">
        <v>1349</v>
      </c>
      <c r="Q692" s="195">
        <v>1402.5</v>
      </c>
      <c r="R692" s="195">
        <v>1444.5</v>
      </c>
      <c r="S692" s="195">
        <v>1493</v>
      </c>
      <c r="T692" s="195">
        <v>1554</v>
      </c>
      <c r="U692" s="195">
        <v>1622</v>
      </c>
      <c r="V692" s="195">
        <v>1698.5</v>
      </c>
      <c r="W692" s="195">
        <v>1790</v>
      </c>
      <c r="X692" s="195">
        <v>1884.5</v>
      </c>
      <c r="Y692" s="195">
        <v>1979</v>
      </c>
      <c r="Z692" s="195">
        <v>2074.5</v>
      </c>
      <c r="AA692" s="195">
        <v>2175.5</v>
      </c>
      <c r="AB692" s="195">
        <v>2279.5</v>
      </c>
      <c r="AC692" s="195">
        <v>2378</v>
      </c>
      <c r="AD692" s="195">
        <v>2471.5</v>
      </c>
    </row>
    <row r="693" spans="1:30" x14ac:dyDescent="0.2">
      <c r="A693" s="77" t="s">
        <v>74</v>
      </c>
      <c r="B693" s="79" t="s">
        <v>175</v>
      </c>
      <c r="C693" s="105">
        <v>95</v>
      </c>
      <c r="D693" s="105">
        <v>99</v>
      </c>
      <c r="E693" s="105">
        <v>271</v>
      </c>
      <c r="F693" s="105">
        <v>288</v>
      </c>
      <c r="G693" s="105">
        <v>314</v>
      </c>
      <c r="H693" s="105">
        <v>337</v>
      </c>
      <c r="I693" s="105">
        <v>349</v>
      </c>
      <c r="J693" s="105">
        <v>341</v>
      </c>
      <c r="K693" s="105">
        <v>377</v>
      </c>
      <c r="L693" s="195">
        <v>397</v>
      </c>
      <c r="M693" s="195">
        <v>410.5</v>
      </c>
      <c r="N693" s="195">
        <v>432.5</v>
      </c>
      <c r="O693" s="195">
        <v>456</v>
      </c>
      <c r="P693" s="195">
        <v>478</v>
      </c>
      <c r="Q693" s="195">
        <v>501</v>
      </c>
      <c r="R693" s="195">
        <v>525</v>
      </c>
      <c r="S693" s="195">
        <v>553.5</v>
      </c>
      <c r="T693" s="195">
        <v>579</v>
      </c>
      <c r="U693" s="195">
        <v>604</v>
      </c>
      <c r="V693" s="195">
        <v>628.5</v>
      </c>
      <c r="W693" s="195">
        <v>647.5</v>
      </c>
      <c r="X693" s="195">
        <v>671</v>
      </c>
      <c r="Y693" s="195">
        <v>700</v>
      </c>
      <c r="Z693" s="195">
        <v>732.5</v>
      </c>
      <c r="AA693" s="195">
        <v>769.5</v>
      </c>
      <c r="AB693" s="195">
        <v>812</v>
      </c>
      <c r="AC693" s="195">
        <v>856</v>
      </c>
      <c r="AD693" s="195">
        <v>900.5</v>
      </c>
    </row>
    <row r="694" spans="1:30" x14ac:dyDescent="0.2">
      <c r="A694" s="77" t="s">
        <v>74</v>
      </c>
      <c r="B694" s="79" t="s">
        <v>175</v>
      </c>
      <c r="C694" s="105">
        <v>100</v>
      </c>
      <c r="D694" s="105">
        <v>104</v>
      </c>
      <c r="E694" s="105">
        <v>56</v>
      </c>
      <c r="F694" s="105">
        <v>60</v>
      </c>
      <c r="G694" s="105">
        <v>65</v>
      </c>
      <c r="H694" s="105">
        <v>70</v>
      </c>
      <c r="I694" s="105">
        <v>74</v>
      </c>
      <c r="J694" s="105">
        <v>79</v>
      </c>
      <c r="K694" s="105">
        <v>83</v>
      </c>
      <c r="L694" s="195">
        <v>103</v>
      </c>
      <c r="M694" s="195">
        <v>105</v>
      </c>
      <c r="N694" s="195">
        <v>110</v>
      </c>
      <c r="O694" s="195">
        <v>116.5</v>
      </c>
      <c r="P694" s="195">
        <v>122.5</v>
      </c>
      <c r="Q694" s="195">
        <v>127.5</v>
      </c>
      <c r="R694" s="195">
        <v>134</v>
      </c>
      <c r="S694" s="195">
        <v>143.5</v>
      </c>
      <c r="T694" s="195">
        <v>152.5</v>
      </c>
      <c r="U694" s="195">
        <v>159.5</v>
      </c>
      <c r="V694" s="195">
        <v>166.5</v>
      </c>
      <c r="W694" s="195">
        <v>173</v>
      </c>
      <c r="X694" s="195">
        <v>182.5</v>
      </c>
      <c r="Y694" s="195">
        <v>191.5</v>
      </c>
      <c r="Z694" s="195">
        <v>199.5</v>
      </c>
      <c r="AA694" s="195">
        <v>207.5</v>
      </c>
      <c r="AB694" s="195">
        <v>213.5</v>
      </c>
      <c r="AC694" s="195">
        <v>222</v>
      </c>
      <c r="AD694" s="195">
        <v>233</v>
      </c>
    </row>
    <row r="695" spans="1:30" x14ac:dyDescent="0.2">
      <c r="A695" s="77" t="s">
        <v>74</v>
      </c>
      <c r="B695" s="79" t="s">
        <v>176</v>
      </c>
      <c r="C695" s="105">
        <v>0</v>
      </c>
      <c r="D695" s="105">
        <v>4</v>
      </c>
      <c r="E695" s="105">
        <v>10959</v>
      </c>
      <c r="F695" s="105">
        <v>10388</v>
      </c>
      <c r="G695" s="105">
        <v>10377</v>
      </c>
      <c r="H695" s="105">
        <v>10722</v>
      </c>
      <c r="I695" s="105">
        <v>11088</v>
      </c>
      <c r="J695" s="105">
        <v>11260</v>
      </c>
      <c r="K695" s="105">
        <v>11782</v>
      </c>
      <c r="L695" s="195">
        <v>10839</v>
      </c>
      <c r="M695" s="195">
        <v>10883.5</v>
      </c>
      <c r="N695" s="195">
        <v>10986</v>
      </c>
      <c r="O695" s="195">
        <v>11126.5</v>
      </c>
      <c r="P695" s="195">
        <v>11298</v>
      </c>
      <c r="Q695" s="195">
        <v>11491.5</v>
      </c>
      <c r="R695" s="195">
        <v>11690</v>
      </c>
      <c r="S695" s="195">
        <v>11879.5</v>
      </c>
      <c r="T695" s="195">
        <v>12051</v>
      </c>
      <c r="U695" s="195">
        <v>12192</v>
      </c>
      <c r="V695" s="195">
        <v>12291</v>
      </c>
      <c r="W695" s="195">
        <v>12345.5</v>
      </c>
      <c r="X695" s="195">
        <v>12358.5</v>
      </c>
      <c r="Y695" s="195">
        <v>12333.5</v>
      </c>
      <c r="Z695" s="195">
        <v>12266.5</v>
      </c>
      <c r="AA695" s="195">
        <v>12156</v>
      </c>
      <c r="AB695" s="195">
        <v>12017</v>
      </c>
      <c r="AC695" s="195">
        <v>11856.5</v>
      </c>
      <c r="AD695" s="195">
        <v>11668</v>
      </c>
    </row>
    <row r="696" spans="1:30" x14ac:dyDescent="0.2">
      <c r="A696" s="77" t="s">
        <v>74</v>
      </c>
      <c r="B696" s="79" t="s">
        <v>176</v>
      </c>
      <c r="C696" s="105">
        <v>5</v>
      </c>
      <c r="D696" s="105">
        <v>9</v>
      </c>
      <c r="E696" s="105">
        <v>13992</v>
      </c>
      <c r="F696" s="105">
        <v>13521</v>
      </c>
      <c r="G696" s="105">
        <v>12916</v>
      </c>
      <c r="H696" s="105">
        <v>12193</v>
      </c>
      <c r="I696" s="105">
        <v>11459</v>
      </c>
      <c r="J696" s="105">
        <v>10872</v>
      </c>
      <c r="K696" s="105">
        <v>10505</v>
      </c>
      <c r="L696" s="195">
        <v>12006</v>
      </c>
      <c r="M696" s="195">
        <v>11612.5</v>
      </c>
      <c r="N696" s="195">
        <v>11265</v>
      </c>
      <c r="O696" s="195">
        <v>11000.5</v>
      </c>
      <c r="P696" s="195">
        <v>10836</v>
      </c>
      <c r="Q696" s="195">
        <v>10784.5</v>
      </c>
      <c r="R696" s="195">
        <v>10828.5</v>
      </c>
      <c r="S696" s="195">
        <v>10930</v>
      </c>
      <c r="T696" s="195">
        <v>11070</v>
      </c>
      <c r="U696" s="195">
        <v>11242.5</v>
      </c>
      <c r="V696" s="195">
        <v>11436</v>
      </c>
      <c r="W696" s="195">
        <v>11635</v>
      </c>
      <c r="X696" s="195">
        <v>11824.5</v>
      </c>
      <c r="Y696" s="195">
        <v>11995.5</v>
      </c>
      <c r="Z696" s="195">
        <v>12136</v>
      </c>
      <c r="AA696" s="195">
        <v>12235</v>
      </c>
      <c r="AB696" s="195">
        <v>12291</v>
      </c>
      <c r="AC696" s="195">
        <v>12303</v>
      </c>
      <c r="AD696" s="195">
        <v>12277.5</v>
      </c>
    </row>
    <row r="697" spans="1:30" x14ac:dyDescent="0.2">
      <c r="A697" s="77" t="s">
        <v>74</v>
      </c>
      <c r="B697" s="79" t="s">
        <v>176</v>
      </c>
      <c r="C697" s="105">
        <v>10</v>
      </c>
      <c r="D697" s="105">
        <v>14</v>
      </c>
      <c r="E697" s="105">
        <v>15073</v>
      </c>
      <c r="F697" s="105">
        <v>14894</v>
      </c>
      <c r="G697" s="105">
        <v>14724</v>
      </c>
      <c r="H697" s="105">
        <v>14548</v>
      </c>
      <c r="I697" s="105">
        <v>14304</v>
      </c>
      <c r="J697" s="105">
        <v>13913</v>
      </c>
      <c r="K697" s="105">
        <v>13311</v>
      </c>
      <c r="L697" s="195">
        <v>12402.5</v>
      </c>
      <c r="M697" s="195">
        <v>12327</v>
      </c>
      <c r="N697" s="195">
        <v>12296.5</v>
      </c>
      <c r="O697" s="195">
        <v>12249</v>
      </c>
      <c r="P697" s="195">
        <v>12193</v>
      </c>
      <c r="Q697" s="195">
        <v>11972</v>
      </c>
      <c r="R697" s="195">
        <v>11579.5</v>
      </c>
      <c r="S697" s="195">
        <v>11232.5</v>
      </c>
      <c r="T697" s="195">
        <v>10967</v>
      </c>
      <c r="U697" s="195">
        <v>10802.5</v>
      </c>
      <c r="V697" s="195">
        <v>10751.5</v>
      </c>
      <c r="W697" s="195">
        <v>10796</v>
      </c>
      <c r="X697" s="195">
        <v>10898</v>
      </c>
      <c r="Y697" s="195">
        <v>11038</v>
      </c>
      <c r="Z697" s="195">
        <v>11209.5</v>
      </c>
      <c r="AA697" s="195">
        <v>11402.5</v>
      </c>
      <c r="AB697" s="195">
        <v>11602</v>
      </c>
      <c r="AC697" s="195">
        <v>11792</v>
      </c>
      <c r="AD697" s="195">
        <v>11963</v>
      </c>
    </row>
    <row r="698" spans="1:30" x14ac:dyDescent="0.2">
      <c r="A698" s="77" t="s">
        <v>74</v>
      </c>
      <c r="B698" s="79" t="s">
        <v>176</v>
      </c>
      <c r="C698" s="105">
        <v>15</v>
      </c>
      <c r="D698" s="105">
        <v>19</v>
      </c>
      <c r="E698" s="105">
        <v>14592</v>
      </c>
      <c r="F698" s="105">
        <v>14992</v>
      </c>
      <c r="G698" s="105">
        <v>15088</v>
      </c>
      <c r="H698" s="105">
        <v>14974</v>
      </c>
      <c r="I698" s="105">
        <v>14813</v>
      </c>
      <c r="J698" s="105">
        <v>14698</v>
      </c>
      <c r="K698" s="105">
        <v>14532</v>
      </c>
      <c r="L698" s="195">
        <v>13922</v>
      </c>
      <c r="M698" s="195">
        <v>13670</v>
      </c>
      <c r="N698" s="195">
        <v>13370.5</v>
      </c>
      <c r="O698" s="195">
        <v>13008.5</v>
      </c>
      <c r="P698" s="195">
        <v>12584.5</v>
      </c>
      <c r="Q698" s="195">
        <v>12299</v>
      </c>
      <c r="R698" s="195">
        <v>12223.5</v>
      </c>
      <c r="S698" s="195">
        <v>12192.5</v>
      </c>
      <c r="T698" s="195">
        <v>12145</v>
      </c>
      <c r="U698" s="195">
        <v>12089</v>
      </c>
      <c r="V698" s="195">
        <v>11868.5</v>
      </c>
      <c r="W698" s="195">
        <v>11476.5</v>
      </c>
      <c r="X698" s="195">
        <v>11129.5</v>
      </c>
      <c r="Y698" s="195">
        <v>10864</v>
      </c>
      <c r="Z698" s="195">
        <v>10699</v>
      </c>
      <c r="AA698" s="195">
        <v>10648</v>
      </c>
      <c r="AB698" s="195">
        <v>10692.5</v>
      </c>
      <c r="AC698" s="195">
        <v>10795</v>
      </c>
      <c r="AD698" s="195">
        <v>10935.5</v>
      </c>
    </row>
    <row r="699" spans="1:30" x14ac:dyDescent="0.2">
      <c r="A699" s="77" t="s">
        <v>74</v>
      </c>
      <c r="B699" s="79" t="s">
        <v>176</v>
      </c>
      <c r="C699" s="105">
        <v>20</v>
      </c>
      <c r="D699" s="105">
        <v>24</v>
      </c>
      <c r="E699" s="105">
        <v>9590</v>
      </c>
      <c r="F699" s="105">
        <v>10227</v>
      </c>
      <c r="G699" s="105">
        <v>11177</v>
      </c>
      <c r="H699" s="105">
        <v>12277</v>
      </c>
      <c r="I699" s="105">
        <v>13256</v>
      </c>
      <c r="J699" s="105">
        <v>13954</v>
      </c>
      <c r="K699" s="105">
        <v>14378</v>
      </c>
      <c r="L699" s="195">
        <v>14512.5</v>
      </c>
      <c r="M699" s="195">
        <v>14423.5</v>
      </c>
      <c r="N699" s="195">
        <v>14236</v>
      </c>
      <c r="O699" s="195">
        <v>14040</v>
      </c>
      <c r="P699" s="195">
        <v>13874.5</v>
      </c>
      <c r="Q699" s="195">
        <v>13675.5</v>
      </c>
      <c r="R699" s="195">
        <v>13423.5</v>
      </c>
      <c r="S699" s="195">
        <v>13123.5</v>
      </c>
      <c r="T699" s="195">
        <v>12762</v>
      </c>
      <c r="U699" s="195">
        <v>12338.5</v>
      </c>
      <c r="V699" s="195">
        <v>12053.5</v>
      </c>
      <c r="W699" s="195">
        <v>11977.5</v>
      </c>
      <c r="X699" s="195">
        <v>11946.5</v>
      </c>
      <c r="Y699" s="195">
        <v>11898.5</v>
      </c>
      <c r="Z699" s="195">
        <v>11843</v>
      </c>
      <c r="AA699" s="195">
        <v>11623.5</v>
      </c>
      <c r="AB699" s="195">
        <v>11232</v>
      </c>
      <c r="AC699" s="195">
        <v>10885</v>
      </c>
      <c r="AD699" s="195">
        <v>10620</v>
      </c>
    </row>
    <row r="700" spans="1:30" x14ac:dyDescent="0.2">
      <c r="A700" s="77" t="s">
        <v>74</v>
      </c>
      <c r="B700" s="79" t="s">
        <v>176</v>
      </c>
      <c r="C700" s="105">
        <v>25</v>
      </c>
      <c r="D700" s="105">
        <v>29</v>
      </c>
      <c r="E700" s="105">
        <v>9603</v>
      </c>
      <c r="F700" s="105">
        <v>9293</v>
      </c>
      <c r="G700" s="105">
        <v>8959</v>
      </c>
      <c r="H700" s="105">
        <v>8702</v>
      </c>
      <c r="I700" s="105">
        <v>8688</v>
      </c>
      <c r="J700" s="105">
        <v>9000</v>
      </c>
      <c r="K700" s="105">
        <v>9639</v>
      </c>
      <c r="L700" s="195">
        <v>13225</v>
      </c>
      <c r="M700" s="195">
        <v>13696.5</v>
      </c>
      <c r="N700" s="195">
        <v>14004.5</v>
      </c>
      <c r="O700" s="195">
        <v>14159</v>
      </c>
      <c r="P700" s="195">
        <v>14218.5</v>
      </c>
      <c r="Q700" s="195">
        <v>14221.5</v>
      </c>
      <c r="R700" s="195">
        <v>14132</v>
      </c>
      <c r="S700" s="195">
        <v>13945.5</v>
      </c>
      <c r="T700" s="195">
        <v>13750.5</v>
      </c>
      <c r="U700" s="195">
        <v>13585.5</v>
      </c>
      <c r="V700" s="195">
        <v>13386</v>
      </c>
      <c r="W700" s="195">
        <v>13134.5</v>
      </c>
      <c r="X700" s="195">
        <v>12835.5</v>
      </c>
      <c r="Y700" s="195">
        <v>12475</v>
      </c>
      <c r="Z700" s="195">
        <v>12052.5</v>
      </c>
      <c r="AA700" s="195">
        <v>11767.5</v>
      </c>
      <c r="AB700" s="195">
        <v>11691.5</v>
      </c>
      <c r="AC700" s="195">
        <v>11661.5</v>
      </c>
      <c r="AD700" s="195">
        <v>11615</v>
      </c>
    </row>
    <row r="701" spans="1:30" x14ac:dyDescent="0.2">
      <c r="A701" s="77" t="s">
        <v>74</v>
      </c>
      <c r="B701" s="79" t="s">
        <v>176</v>
      </c>
      <c r="C701" s="105">
        <v>30</v>
      </c>
      <c r="D701" s="105">
        <v>34</v>
      </c>
      <c r="E701" s="105">
        <v>11028</v>
      </c>
      <c r="F701" s="105">
        <v>10629</v>
      </c>
      <c r="G701" s="105">
        <v>10241</v>
      </c>
      <c r="H701" s="105">
        <v>9866</v>
      </c>
      <c r="I701" s="105">
        <v>9507</v>
      </c>
      <c r="J701" s="105">
        <v>9164</v>
      </c>
      <c r="K701" s="105">
        <v>8849</v>
      </c>
      <c r="L701" s="195">
        <v>9182</v>
      </c>
      <c r="M701" s="195">
        <v>9814.5</v>
      </c>
      <c r="N701" s="195">
        <v>10638.5</v>
      </c>
      <c r="O701" s="195">
        <v>11551</v>
      </c>
      <c r="P701" s="195">
        <v>12355</v>
      </c>
      <c r="Q701" s="195">
        <v>12982.5</v>
      </c>
      <c r="R701" s="195">
        <v>13454</v>
      </c>
      <c r="S701" s="195">
        <v>13762</v>
      </c>
      <c r="T701" s="195">
        <v>13916</v>
      </c>
      <c r="U701" s="195">
        <v>13976</v>
      </c>
      <c r="V701" s="195">
        <v>13980</v>
      </c>
      <c r="W701" s="195">
        <v>13891</v>
      </c>
      <c r="X701" s="195">
        <v>13705</v>
      </c>
      <c r="Y701" s="195">
        <v>13511</v>
      </c>
      <c r="Z701" s="195">
        <v>13347.5</v>
      </c>
      <c r="AA701" s="195">
        <v>13148.5</v>
      </c>
      <c r="AB701" s="195">
        <v>12897.5</v>
      </c>
      <c r="AC701" s="195">
        <v>12599.5</v>
      </c>
      <c r="AD701" s="195">
        <v>12239</v>
      </c>
    </row>
    <row r="702" spans="1:30" x14ac:dyDescent="0.2">
      <c r="A702" s="77" t="s">
        <v>74</v>
      </c>
      <c r="B702" s="79" t="s">
        <v>176</v>
      </c>
      <c r="C702" s="105">
        <v>35</v>
      </c>
      <c r="D702" s="105">
        <v>39</v>
      </c>
      <c r="E702" s="105">
        <v>13006</v>
      </c>
      <c r="F702" s="105">
        <v>12454</v>
      </c>
      <c r="G702" s="105">
        <v>11971</v>
      </c>
      <c r="H702" s="105">
        <v>11545</v>
      </c>
      <c r="I702" s="105">
        <v>11136</v>
      </c>
      <c r="J702" s="105">
        <v>10719</v>
      </c>
      <c r="K702" s="105">
        <v>10305</v>
      </c>
      <c r="L702" s="195">
        <v>9091.5</v>
      </c>
      <c r="M702" s="195">
        <v>8728.5</v>
      </c>
      <c r="N702" s="195">
        <v>8473</v>
      </c>
      <c r="O702" s="195">
        <v>8399.5</v>
      </c>
      <c r="P702" s="195">
        <v>8580.5</v>
      </c>
      <c r="Q702" s="195">
        <v>9009</v>
      </c>
      <c r="R702" s="195">
        <v>9640.5</v>
      </c>
      <c r="S702" s="195">
        <v>10462.5</v>
      </c>
      <c r="T702" s="195">
        <v>11374</v>
      </c>
      <c r="U702" s="195">
        <v>12177</v>
      </c>
      <c r="V702" s="195">
        <v>12803</v>
      </c>
      <c r="W702" s="195">
        <v>13273.5</v>
      </c>
      <c r="X702" s="195">
        <v>13581</v>
      </c>
      <c r="Y702" s="195">
        <v>13735.5</v>
      </c>
      <c r="Z702" s="195">
        <v>13796</v>
      </c>
      <c r="AA702" s="195">
        <v>13800.5</v>
      </c>
      <c r="AB702" s="195">
        <v>13712.5</v>
      </c>
      <c r="AC702" s="195">
        <v>13527.5</v>
      </c>
      <c r="AD702" s="195">
        <v>13334</v>
      </c>
    </row>
    <row r="703" spans="1:30" x14ac:dyDescent="0.2">
      <c r="A703" s="77" t="s">
        <v>74</v>
      </c>
      <c r="B703" s="79" t="s">
        <v>176</v>
      </c>
      <c r="C703" s="105">
        <v>40</v>
      </c>
      <c r="D703" s="105">
        <v>44</v>
      </c>
      <c r="E703" s="105">
        <v>16058</v>
      </c>
      <c r="F703" s="105">
        <v>15515</v>
      </c>
      <c r="G703" s="105">
        <v>14844</v>
      </c>
      <c r="H703" s="105">
        <v>14110</v>
      </c>
      <c r="I703" s="105">
        <v>13403</v>
      </c>
      <c r="J703" s="105">
        <v>12774</v>
      </c>
      <c r="K703" s="105">
        <v>12205</v>
      </c>
      <c r="L703" s="195">
        <v>11181.5</v>
      </c>
      <c r="M703" s="195">
        <v>10697</v>
      </c>
      <c r="N703" s="195">
        <v>10267</v>
      </c>
      <c r="O703" s="195">
        <v>9842</v>
      </c>
      <c r="P703" s="195">
        <v>9393</v>
      </c>
      <c r="Q703" s="195">
        <v>8960.5</v>
      </c>
      <c r="R703" s="195">
        <v>8601</v>
      </c>
      <c r="S703" s="195">
        <v>8347</v>
      </c>
      <c r="T703" s="195">
        <v>8274</v>
      </c>
      <c r="U703" s="195">
        <v>8455</v>
      </c>
      <c r="V703" s="195">
        <v>8882.5</v>
      </c>
      <c r="W703" s="195">
        <v>9512.5</v>
      </c>
      <c r="X703" s="195">
        <v>10332.5</v>
      </c>
      <c r="Y703" s="195">
        <v>11241.5</v>
      </c>
      <c r="Z703" s="195">
        <v>12042.5</v>
      </c>
      <c r="AA703" s="195">
        <v>12667</v>
      </c>
      <c r="AB703" s="195">
        <v>13136.5</v>
      </c>
      <c r="AC703" s="195">
        <v>13443.5</v>
      </c>
      <c r="AD703" s="195">
        <v>13598</v>
      </c>
    </row>
    <row r="704" spans="1:30" x14ac:dyDescent="0.2">
      <c r="A704" s="77" t="s">
        <v>74</v>
      </c>
      <c r="B704" s="79" t="s">
        <v>176</v>
      </c>
      <c r="C704" s="105">
        <v>45</v>
      </c>
      <c r="D704" s="105">
        <v>49</v>
      </c>
      <c r="E704" s="105">
        <v>17187</v>
      </c>
      <c r="F704" s="105">
        <v>17009</v>
      </c>
      <c r="G704" s="105">
        <v>16825</v>
      </c>
      <c r="H704" s="105">
        <v>16602</v>
      </c>
      <c r="I704" s="105">
        <v>16291</v>
      </c>
      <c r="J704" s="105">
        <v>15863</v>
      </c>
      <c r="K704" s="105">
        <v>15296</v>
      </c>
      <c r="L704" s="195">
        <v>14813</v>
      </c>
      <c r="M704" s="195">
        <v>13977.5</v>
      </c>
      <c r="N704" s="195">
        <v>13116.5</v>
      </c>
      <c r="O704" s="195">
        <v>12319</v>
      </c>
      <c r="P704" s="195">
        <v>11631</v>
      </c>
      <c r="Q704" s="195">
        <v>11059</v>
      </c>
      <c r="R704" s="195">
        <v>10578.5</v>
      </c>
      <c r="S704" s="195">
        <v>10152</v>
      </c>
      <c r="T704" s="195">
        <v>9730.5</v>
      </c>
      <c r="U704" s="195">
        <v>9284.5</v>
      </c>
      <c r="V704" s="195">
        <v>8854</v>
      </c>
      <c r="W704" s="195">
        <v>8496</v>
      </c>
      <c r="X704" s="195">
        <v>8243.5</v>
      </c>
      <c r="Y704" s="195">
        <v>8173.5000000000009</v>
      </c>
      <c r="Z704" s="195">
        <v>8356</v>
      </c>
      <c r="AA704" s="195">
        <v>8781</v>
      </c>
      <c r="AB704" s="195">
        <v>9408.5</v>
      </c>
      <c r="AC704" s="195">
        <v>10225.5</v>
      </c>
      <c r="AD704" s="195">
        <v>11131</v>
      </c>
    </row>
    <row r="705" spans="1:30" x14ac:dyDescent="0.2">
      <c r="A705" s="77" t="s">
        <v>74</v>
      </c>
      <c r="B705" s="79" t="s">
        <v>176</v>
      </c>
      <c r="C705" s="105">
        <v>50</v>
      </c>
      <c r="D705" s="105">
        <v>54</v>
      </c>
      <c r="E705" s="105">
        <v>17373</v>
      </c>
      <c r="F705" s="105">
        <v>17511</v>
      </c>
      <c r="G705" s="105">
        <v>17485</v>
      </c>
      <c r="H705" s="105">
        <v>17341</v>
      </c>
      <c r="I705" s="105">
        <v>17165</v>
      </c>
      <c r="J705" s="105">
        <v>17004</v>
      </c>
      <c r="K705" s="105">
        <v>16795</v>
      </c>
      <c r="L705" s="195">
        <v>16792.5</v>
      </c>
      <c r="M705" s="195">
        <v>16603.5</v>
      </c>
      <c r="N705" s="195">
        <v>16334.499999999998</v>
      </c>
      <c r="O705" s="195">
        <v>15914.5</v>
      </c>
      <c r="P705" s="195">
        <v>15354</v>
      </c>
      <c r="Q705" s="195">
        <v>14652.5</v>
      </c>
      <c r="R705" s="195">
        <v>13828.5</v>
      </c>
      <c r="S705" s="195">
        <v>12976</v>
      </c>
      <c r="T705" s="195">
        <v>12185.5</v>
      </c>
      <c r="U705" s="195">
        <v>11503.5</v>
      </c>
      <c r="V705" s="195">
        <v>10938.5</v>
      </c>
      <c r="W705" s="195">
        <v>10463</v>
      </c>
      <c r="X705" s="195">
        <v>10040</v>
      </c>
      <c r="Y705" s="195">
        <v>9622.5</v>
      </c>
      <c r="Z705" s="195">
        <v>9181</v>
      </c>
      <c r="AA705" s="195">
        <v>8754.5</v>
      </c>
      <c r="AB705" s="195">
        <v>8400.5</v>
      </c>
      <c r="AC705" s="195">
        <v>8151.5</v>
      </c>
      <c r="AD705" s="195">
        <v>8082.0000000000009</v>
      </c>
    </row>
    <row r="706" spans="1:30" x14ac:dyDescent="0.2">
      <c r="A706" s="77" t="s">
        <v>74</v>
      </c>
      <c r="B706" s="79" t="s">
        <v>176</v>
      </c>
      <c r="C706" s="105">
        <v>55</v>
      </c>
      <c r="D706" s="105">
        <v>59</v>
      </c>
      <c r="E706" s="105">
        <v>14970</v>
      </c>
      <c r="F706" s="105">
        <v>15357</v>
      </c>
      <c r="G706" s="105">
        <v>15843</v>
      </c>
      <c r="H706" s="105">
        <v>16366</v>
      </c>
      <c r="I706" s="105">
        <v>16815</v>
      </c>
      <c r="J706" s="105">
        <v>17124</v>
      </c>
      <c r="K706" s="105">
        <v>17226</v>
      </c>
      <c r="L706" s="195">
        <v>17288.5</v>
      </c>
      <c r="M706" s="195">
        <v>17248.5</v>
      </c>
      <c r="N706" s="195">
        <v>17129</v>
      </c>
      <c r="O706" s="195">
        <v>16960</v>
      </c>
      <c r="P706" s="195">
        <v>16756.5</v>
      </c>
      <c r="Q706" s="195">
        <v>16564</v>
      </c>
      <c r="R706" s="195">
        <v>16384.5</v>
      </c>
      <c r="S706" s="195">
        <v>16121.500000000002</v>
      </c>
      <c r="T706" s="195">
        <v>15708.5</v>
      </c>
      <c r="U706" s="195">
        <v>15156.5</v>
      </c>
      <c r="V706" s="195">
        <v>14464.5</v>
      </c>
      <c r="W706" s="195">
        <v>13652</v>
      </c>
      <c r="X706" s="195">
        <v>12811</v>
      </c>
      <c r="Y706" s="195">
        <v>12032</v>
      </c>
      <c r="Z706" s="195">
        <v>11360.5</v>
      </c>
      <c r="AA706" s="195">
        <v>10802</v>
      </c>
      <c r="AB706" s="195">
        <v>10333</v>
      </c>
      <c r="AC706" s="195">
        <v>9916.5</v>
      </c>
      <c r="AD706" s="195">
        <v>9504</v>
      </c>
    </row>
    <row r="707" spans="1:30" x14ac:dyDescent="0.2">
      <c r="A707" s="77" t="s">
        <v>74</v>
      </c>
      <c r="B707" s="79" t="s">
        <v>176</v>
      </c>
      <c r="C707" s="105">
        <v>60</v>
      </c>
      <c r="D707" s="105">
        <v>64</v>
      </c>
      <c r="E707" s="105">
        <v>13578</v>
      </c>
      <c r="F707" s="105">
        <v>13807</v>
      </c>
      <c r="G707" s="105">
        <v>13956</v>
      </c>
      <c r="H707" s="105">
        <v>14084</v>
      </c>
      <c r="I707" s="105">
        <v>14285</v>
      </c>
      <c r="J707" s="105">
        <v>14604</v>
      </c>
      <c r="K707" s="105">
        <v>14965</v>
      </c>
      <c r="L707" s="195">
        <v>15072.5</v>
      </c>
      <c r="M707" s="195">
        <v>15566.5</v>
      </c>
      <c r="N707" s="195">
        <v>16055.499999999998</v>
      </c>
      <c r="O707" s="195">
        <v>16494</v>
      </c>
      <c r="P707" s="195">
        <v>16813</v>
      </c>
      <c r="Q707" s="195">
        <v>16944.5</v>
      </c>
      <c r="R707" s="195">
        <v>16916.5</v>
      </c>
      <c r="S707" s="195">
        <v>16804</v>
      </c>
      <c r="T707" s="195">
        <v>16644</v>
      </c>
      <c r="U707" s="195">
        <v>16449.5</v>
      </c>
      <c r="V707" s="195">
        <v>16265</v>
      </c>
      <c r="W707" s="195">
        <v>16092.500000000002</v>
      </c>
      <c r="X707" s="195">
        <v>15837.5</v>
      </c>
      <c r="Y707" s="195">
        <v>15435</v>
      </c>
      <c r="Z707" s="195">
        <v>14896</v>
      </c>
      <c r="AA707" s="195">
        <v>14219.5</v>
      </c>
      <c r="AB707" s="195">
        <v>13423</v>
      </c>
      <c r="AC707" s="195">
        <v>12598.5</v>
      </c>
      <c r="AD707" s="195">
        <v>11835</v>
      </c>
    </row>
    <row r="708" spans="1:30" x14ac:dyDescent="0.2">
      <c r="A708" s="77" t="s">
        <v>74</v>
      </c>
      <c r="B708" s="79" t="s">
        <v>176</v>
      </c>
      <c r="C708" s="105">
        <v>65</v>
      </c>
      <c r="D708" s="105">
        <v>69</v>
      </c>
      <c r="E708" s="105">
        <v>11178</v>
      </c>
      <c r="F708" s="105">
        <v>11593</v>
      </c>
      <c r="G708" s="105">
        <v>12005</v>
      </c>
      <c r="H708" s="105">
        <v>12401</v>
      </c>
      <c r="I708" s="105">
        <v>12764</v>
      </c>
      <c r="J708" s="105">
        <v>13077</v>
      </c>
      <c r="K708" s="105">
        <v>13280</v>
      </c>
      <c r="L708" s="195">
        <v>12918</v>
      </c>
      <c r="M708" s="195">
        <v>13154.5</v>
      </c>
      <c r="N708" s="195">
        <v>13455</v>
      </c>
      <c r="O708" s="195">
        <v>13783.5</v>
      </c>
      <c r="P708" s="195">
        <v>14169.5</v>
      </c>
      <c r="Q708" s="195">
        <v>14637</v>
      </c>
      <c r="R708" s="195">
        <v>15139</v>
      </c>
      <c r="S708" s="195">
        <v>15621</v>
      </c>
      <c r="T708" s="195">
        <v>16054.5</v>
      </c>
      <c r="U708" s="195">
        <v>16371.500000000002</v>
      </c>
      <c r="V708" s="195">
        <v>16506</v>
      </c>
      <c r="W708" s="195">
        <v>16485.5</v>
      </c>
      <c r="X708" s="195">
        <v>16383</v>
      </c>
      <c r="Y708" s="195">
        <v>16232.500000000002</v>
      </c>
      <c r="Z708" s="195">
        <v>16047.999999999998</v>
      </c>
      <c r="AA708" s="195">
        <v>15874</v>
      </c>
      <c r="AB708" s="195">
        <v>15712.5</v>
      </c>
      <c r="AC708" s="195">
        <v>15470</v>
      </c>
      <c r="AD708" s="195">
        <v>15081.5</v>
      </c>
    </row>
    <row r="709" spans="1:30" x14ac:dyDescent="0.2">
      <c r="A709" s="77" t="s">
        <v>74</v>
      </c>
      <c r="B709" s="79" t="s">
        <v>176</v>
      </c>
      <c r="C709" s="105">
        <v>70</v>
      </c>
      <c r="D709" s="105">
        <v>74</v>
      </c>
      <c r="E709" s="105">
        <v>8587</v>
      </c>
      <c r="F709" s="105">
        <v>8928</v>
      </c>
      <c r="G709" s="105">
        <v>9306</v>
      </c>
      <c r="H709" s="105">
        <v>9713</v>
      </c>
      <c r="I709" s="105">
        <v>10141</v>
      </c>
      <c r="J709" s="105">
        <v>10579</v>
      </c>
      <c r="K709" s="105">
        <v>10948</v>
      </c>
      <c r="L709" s="195">
        <v>11323</v>
      </c>
      <c r="M709" s="195">
        <v>11558</v>
      </c>
      <c r="N709" s="195">
        <v>11772</v>
      </c>
      <c r="O709" s="195">
        <v>11959</v>
      </c>
      <c r="P709" s="195">
        <v>12135</v>
      </c>
      <c r="Q709" s="195">
        <v>12335.5</v>
      </c>
      <c r="R709" s="195">
        <v>12589.5</v>
      </c>
      <c r="S709" s="195">
        <v>12886.5</v>
      </c>
      <c r="T709" s="195">
        <v>13209.5</v>
      </c>
      <c r="U709" s="195">
        <v>13588</v>
      </c>
      <c r="V709" s="195">
        <v>14046</v>
      </c>
      <c r="W709" s="195">
        <v>14537.5</v>
      </c>
      <c r="X709" s="195">
        <v>15010.5</v>
      </c>
      <c r="Y709" s="195">
        <v>15436</v>
      </c>
      <c r="Z709" s="195">
        <v>15748</v>
      </c>
      <c r="AA709" s="195">
        <v>15885</v>
      </c>
      <c r="AB709" s="195">
        <v>15874</v>
      </c>
      <c r="AC709" s="195">
        <v>15784</v>
      </c>
      <c r="AD709" s="195">
        <v>15647.5</v>
      </c>
    </row>
    <row r="710" spans="1:30" x14ac:dyDescent="0.2">
      <c r="A710" s="77" t="s">
        <v>74</v>
      </c>
      <c r="B710" s="79" t="s">
        <v>176</v>
      </c>
      <c r="C710" s="105">
        <v>75</v>
      </c>
      <c r="D710" s="105">
        <v>79</v>
      </c>
      <c r="E710" s="105">
        <v>6676</v>
      </c>
      <c r="F710" s="105">
        <v>6811</v>
      </c>
      <c r="G710" s="105">
        <v>6995</v>
      </c>
      <c r="H710" s="105">
        <v>7226</v>
      </c>
      <c r="I710" s="105">
        <v>7510</v>
      </c>
      <c r="J710" s="105">
        <v>7845</v>
      </c>
      <c r="K710" s="105">
        <v>8144</v>
      </c>
      <c r="L710" s="195">
        <v>8488</v>
      </c>
      <c r="M710" s="195">
        <v>8893.5</v>
      </c>
      <c r="N710" s="195">
        <v>9331</v>
      </c>
      <c r="O710" s="195">
        <v>9758</v>
      </c>
      <c r="P710" s="195">
        <v>10153.5</v>
      </c>
      <c r="Q710" s="195">
        <v>10481</v>
      </c>
      <c r="R710" s="195">
        <v>10734</v>
      </c>
      <c r="S710" s="195">
        <v>10942</v>
      </c>
      <c r="T710" s="195">
        <v>11126</v>
      </c>
      <c r="U710" s="195">
        <v>11301.5</v>
      </c>
      <c r="V710" s="195">
        <v>11500.5</v>
      </c>
      <c r="W710" s="195">
        <v>11750</v>
      </c>
      <c r="X710" s="195">
        <v>12039.5</v>
      </c>
      <c r="Y710" s="195">
        <v>12353.5</v>
      </c>
      <c r="Z710" s="195">
        <v>12719.5</v>
      </c>
      <c r="AA710" s="195">
        <v>13161.5</v>
      </c>
      <c r="AB710" s="195">
        <v>13635.5</v>
      </c>
      <c r="AC710" s="195">
        <v>14090.5</v>
      </c>
      <c r="AD710" s="195">
        <v>14500.5</v>
      </c>
    </row>
    <row r="711" spans="1:30" x14ac:dyDescent="0.2">
      <c r="A711" s="77" t="s">
        <v>74</v>
      </c>
      <c r="B711" s="79" t="s">
        <v>176</v>
      </c>
      <c r="C711" s="105">
        <v>80</v>
      </c>
      <c r="D711" s="105">
        <v>84</v>
      </c>
      <c r="E711" s="105">
        <v>5370</v>
      </c>
      <c r="F711" s="105">
        <v>5421</v>
      </c>
      <c r="G711" s="105">
        <v>5452</v>
      </c>
      <c r="H711" s="105">
        <v>5489</v>
      </c>
      <c r="I711" s="105">
        <v>5568</v>
      </c>
      <c r="J711" s="105">
        <v>5710</v>
      </c>
      <c r="K711" s="105">
        <v>5828</v>
      </c>
      <c r="L711" s="195">
        <v>6026.5</v>
      </c>
      <c r="M711" s="195">
        <v>6211.5</v>
      </c>
      <c r="N711" s="195">
        <v>6453</v>
      </c>
      <c r="O711" s="195">
        <v>6722.5</v>
      </c>
      <c r="P711" s="195">
        <v>7038</v>
      </c>
      <c r="Q711" s="195">
        <v>7402.5</v>
      </c>
      <c r="R711" s="195">
        <v>7792</v>
      </c>
      <c r="S711" s="195">
        <v>8186.9999999999991</v>
      </c>
      <c r="T711" s="195">
        <v>8572.5</v>
      </c>
      <c r="U711" s="195">
        <v>8931.5</v>
      </c>
      <c r="V711" s="195">
        <v>9232</v>
      </c>
      <c r="W711" s="195">
        <v>9466.5</v>
      </c>
      <c r="X711" s="195">
        <v>9662.5</v>
      </c>
      <c r="Y711" s="195">
        <v>9839</v>
      </c>
      <c r="Z711" s="195">
        <v>10010</v>
      </c>
      <c r="AA711" s="195">
        <v>10202.5</v>
      </c>
      <c r="AB711" s="195">
        <v>10439</v>
      </c>
      <c r="AC711" s="195">
        <v>10712</v>
      </c>
      <c r="AD711" s="195">
        <v>11008</v>
      </c>
    </row>
    <row r="712" spans="1:30" x14ac:dyDescent="0.2">
      <c r="A712" s="77" t="s">
        <v>74</v>
      </c>
      <c r="B712" s="79" t="s">
        <v>176</v>
      </c>
      <c r="C712" s="105">
        <v>85</v>
      </c>
      <c r="D712" s="105">
        <v>89</v>
      </c>
      <c r="E712" s="105">
        <v>3482</v>
      </c>
      <c r="F712" s="105">
        <v>3618</v>
      </c>
      <c r="G712" s="105">
        <v>3755</v>
      </c>
      <c r="H712" s="105">
        <v>3882</v>
      </c>
      <c r="I712" s="105">
        <v>4003</v>
      </c>
      <c r="J712" s="105">
        <v>4113</v>
      </c>
      <c r="K712" s="105">
        <v>4164</v>
      </c>
      <c r="L712" s="195">
        <v>4108</v>
      </c>
      <c r="M712" s="195">
        <v>4187.5</v>
      </c>
      <c r="N712" s="195">
        <v>4295</v>
      </c>
      <c r="O712" s="195">
        <v>4418</v>
      </c>
      <c r="P712" s="195">
        <v>4574</v>
      </c>
      <c r="Q712" s="195">
        <v>4740.5</v>
      </c>
      <c r="R712" s="195">
        <v>4924</v>
      </c>
      <c r="S712" s="195">
        <v>5127.5</v>
      </c>
      <c r="T712" s="195">
        <v>5354</v>
      </c>
      <c r="U712" s="195">
        <v>5619</v>
      </c>
      <c r="V712" s="195">
        <v>5924</v>
      </c>
      <c r="W712" s="195">
        <v>6250</v>
      </c>
      <c r="X712" s="195">
        <v>6580</v>
      </c>
      <c r="Y712" s="195">
        <v>6901.5</v>
      </c>
      <c r="Z712" s="195">
        <v>7203.5</v>
      </c>
      <c r="AA712" s="195">
        <v>7460.5</v>
      </c>
      <c r="AB712" s="195">
        <v>7664</v>
      </c>
      <c r="AC712" s="195">
        <v>7836.5</v>
      </c>
      <c r="AD712" s="195">
        <v>7995.5</v>
      </c>
    </row>
    <row r="713" spans="1:30" x14ac:dyDescent="0.2">
      <c r="A713" s="77" t="s">
        <v>74</v>
      </c>
      <c r="B713" s="79" t="s">
        <v>176</v>
      </c>
      <c r="C713" s="105">
        <v>90</v>
      </c>
      <c r="D713" s="105">
        <v>94</v>
      </c>
      <c r="E713" s="105">
        <v>1761</v>
      </c>
      <c r="F713" s="105">
        <v>1879</v>
      </c>
      <c r="G713" s="105">
        <v>1960</v>
      </c>
      <c r="H713" s="105">
        <v>2037.9999999999998</v>
      </c>
      <c r="I713" s="105">
        <v>2120</v>
      </c>
      <c r="J713" s="105">
        <v>2227</v>
      </c>
      <c r="K713" s="105">
        <v>2350</v>
      </c>
      <c r="L713" s="195">
        <v>2333</v>
      </c>
      <c r="M713" s="195">
        <v>2391.5</v>
      </c>
      <c r="N713" s="195">
        <v>2482</v>
      </c>
      <c r="O713" s="195">
        <v>2573</v>
      </c>
      <c r="P713" s="195">
        <v>2646</v>
      </c>
      <c r="Q713" s="195">
        <v>2723.5</v>
      </c>
      <c r="R713" s="195">
        <v>2809.5</v>
      </c>
      <c r="S713" s="195">
        <v>2890</v>
      </c>
      <c r="T713" s="195">
        <v>2983.5</v>
      </c>
      <c r="U713" s="195">
        <v>3098.5</v>
      </c>
      <c r="V713" s="195">
        <v>3222</v>
      </c>
      <c r="W713" s="195">
        <v>3357.5</v>
      </c>
      <c r="X713" s="195">
        <v>3506.5</v>
      </c>
      <c r="Y713" s="195">
        <v>3673.5</v>
      </c>
      <c r="Z713" s="195">
        <v>3868</v>
      </c>
      <c r="AA713" s="195">
        <v>4091.5</v>
      </c>
      <c r="AB713" s="195">
        <v>4330</v>
      </c>
      <c r="AC713" s="195">
        <v>4570.5</v>
      </c>
      <c r="AD713" s="195">
        <v>4806</v>
      </c>
    </row>
    <row r="714" spans="1:30" x14ac:dyDescent="0.2">
      <c r="A714" s="77" t="s">
        <v>74</v>
      </c>
      <c r="B714" s="79" t="s">
        <v>176</v>
      </c>
      <c r="C714" s="105">
        <v>95</v>
      </c>
      <c r="D714" s="105">
        <v>99</v>
      </c>
      <c r="E714" s="105">
        <v>618</v>
      </c>
      <c r="F714" s="105">
        <v>666</v>
      </c>
      <c r="G714" s="105">
        <v>737</v>
      </c>
      <c r="H714" s="105">
        <v>799</v>
      </c>
      <c r="I714" s="105">
        <v>838</v>
      </c>
      <c r="J714" s="105">
        <v>851</v>
      </c>
      <c r="K714" s="105">
        <v>911</v>
      </c>
      <c r="L714" s="195">
        <v>964.5</v>
      </c>
      <c r="M714" s="195">
        <v>1000.5</v>
      </c>
      <c r="N714" s="195">
        <v>1047.5</v>
      </c>
      <c r="O714" s="195">
        <v>1093.5</v>
      </c>
      <c r="P714" s="195">
        <v>1135.5</v>
      </c>
      <c r="Q714" s="195">
        <v>1179.5</v>
      </c>
      <c r="R714" s="195">
        <v>1223.5</v>
      </c>
      <c r="S714" s="195">
        <v>1275.5</v>
      </c>
      <c r="T714" s="195">
        <v>1328</v>
      </c>
      <c r="U714" s="195">
        <v>1368</v>
      </c>
      <c r="V714" s="195">
        <v>1412</v>
      </c>
      <c r="W714" s="195">
        <v>1462.5</v>
      </c>
      <c r="X714" s="195">
        <v>1511</v>
      </c>
      <c r="Y714" s="195">
        <v>1566.5</v>
      </c>
      <c r="Z714" s="195">
        <v>1633</v>
      </c>
      <c r="AA714" s="195">
        <v>1705</v>
      </c>
      <c r="AB714" s="195">
        <v>1784</v>
      </c>
      <c r="AC714" s="195">
        <v>1870.5</v>
      </c>
      <c r="AD714" s="195">
        <v>1967.5</v>
      </c>
    </row>
    <row r="715" spans="1:30" x14ac:dyDescent="0.2">
      <c r="A715" s="77" t="s">
        <v>74</v>
      </c>
      <c r="B715" s="79" t="s">
        <v>176</v>
      </c>
      <c r="C715" s="105">
        <v>100</v>
      </c>
      <c r="D715" s="105">
        <v>104</v>
      </c>
      <c r="E715" s="105">
        <v>168</v>
      </c>
      <c r="F715" s="105">
        <v>179</v>
      </c>
      <c r="G715" s="105">
        <v>189</v>
      </c>
      <c r="H715" s="105">
        <v>198</v>
      </c>
      <c r="I715" s="105">
        <v>208</v>
      </c>
      <c r="J715" s="105">
        <v>220</v>
      </c>
      <c r="K715" s="105">
        <v>234</v>
      </c>
      <c r="L715" s="195">
        <v>280</v>
      </c>
      <c r="M715" s="195">
        <v>302</v>
      </c>
      <c r="N715" s="195">
        <v>327</v>
      </c>
      <c r="O715" s="195">
        <v>353.5</v>
      </c>
      <c r="P715" s="195">
        <v>380</v>
      </c>
      <c r="Q715" s="195">
        <v>403</v>
      </c>
      <c r="R715" s="195">
        <v>425</v>
      </c>
      <c r="S715" s="195">
        <v>449.5</v>
      </c>
      <c r="T715" s="195">
        <v>473</v>
      </c>
      <c r="U715" s="195">
        <v>494</v>
      </c>
      <c r="V715" s="195">
        <v>516.5</v>
      </c>
      <c r="W715" s="195">
        <v>539</v>
      </c>
      <c r="X715" s="195">
        <v>564.5</v>
      </c>
      <c r="Y715" s="195">
        <v>590</v>
      </c>
      <c r="Z715" s="195">
        <v>611.5</v>
      </c>
      <c r="AA715" s="195">
        <v>635.5</v>
      </c>
      <c r="AB715" s="195">
        <v>661.5</v>
      </c>
      <c r="AC715" s="195">
        <v>687</v>
      </c>
      <c r="AD715" s="195">
        <v>716</v>
      </c>
    </row>
    <row r="716" spans="1:30" x14ac:dyDescent="0.2">
      <c r="A716" s="77" t="s">
        <v>34</v>
      </c>
      <c r="B716" s="79" t="s">
        <v>175</v>
      </c>
      <c r="C716" s="105">
        <v>0</v>
      </c>
      <c r="D716" s="105">
        <v>4</v>
      </c>
      <c r="E716" s="106">
        <v>1018967</v>
      </c>
      <c r="F716" s="106">
        <v>1033586</v>
      </c>
      <c r="G716" s="106">
        <v>1042462</v>
      </c>
      <c r="H716" s="106">
        <v>1046971</v>
      </c>
      <c r="I716" s="106">
        <v>1050421</v>
      </c>
      <c r="J716" s="106">
        <v>1055310</v>
      </c>
      <c r="K716" s="106">
        <v>1061523</v>
      </c>
      <c r="L716" s="195">
        <v>960017</v>
      </c>
      <c r="M716" s="195">
        <v>944396</v>
      </c>
      <c r="N716" s="195">
        <v>934260.5</v>
      </c>
      <c r="O716" s="195">
        <v>930537.5</v>
      </c>
      <c r="P716" s="195">
        <v>931771</v>
      </c>
      <c r="Q716" s="195">
        <v>934642</v>
      </c>
      <c r="R716" s="195">
        <v>936790.5</v>
      </c>
      <c r="S716" s="195">
        <v>938229</v>
      </c>
      <c r="T716" s="195">
        <v>939140</v>
      </c>
      <c r="U716" s="195">
        <v>939574.5</v>
      </c>
      <c r="V716" s="195">
        <v>940066.5</v>
      </c>
      <c r="W716" s="195">
        <v>940719</v>
      </c>
      <c r="X716" s="195">
        <v>941025</v>
      </c>
      <c r="Y716" s="195">
        <v>940992</v>
      </c>
      <c r="Z716" s="195">
        <v>940138.5</v>
      </c>
      <c r="AA716" s="195">
        <v>938141</v>
      </c>
      <c r="AB716" s="195">
        <v>935783.5</v>
      </c>
      <c r="AC716" s="195">
        <v>932845</v>
      </c>
      <c r="AD716" s="195">
        <v>928521.5</v>
      </c>
    </row>
    <row r="717" spans="1:30" x14ac:dyDescent="0.2">
      <c r="A717" s="77" t="s">
        <v>34</v>
      </c>
      <c r="B717" s="79" t="s">
        <v>175</v>
      </c>
      <c r="C717" s="105">
        <v>5</v>
      </c>
      <c r="D717" s="105">
        <v>9</v>
      </c>
      <c r="E717" s="106">
        <v>988158</v>
      </c>
      <c r="F717" s="106">
        <v>985991</v>
      </c>
      <c r="G717" s="106">
        <v>988429</v>
      </c>
      <c r="H717" s="106">
        <v>995322</v>
      </c>
      <c r="I717" s="106">
        <v>1004494</v>
      </c>
      <c r="J717" s="106">
        <v>1012605</v>
      </c>
      <c r="K717" s="106">
        <v>1020087</v>
      </c>
      <c r="L717" s="195">
        <v>1004369.5</v>
      </c>
      <c r="M717" s="195">
        <v>1006435</v>
      </c>
      <c r="N717" s="195">
        <v>1002959</v>
      </c>
      <c r="O717" s="195">
        <v>991718</v>
      </c>
      <c r="P717" s="195">
        <v>974187</v>
      </c>
      <c r="Q717" s="195">
        <v>955496.5</v>
      </c>
      <c r="R717" s="195">
        <v>940024.5</v>
      </c>
      <c r="S717" s="195">
        <v>930032</v>
      </c>
      <c r="T717" s="195">
        <v>926382.5</v>
      </c>
      <c r="U717" s="195">
        <v>927678</v>
      </c>
      <c r="V717" s="195">
        <v>930611</v>
      </c>
      <c r="W717" s="195">
        <v>932827</v>
      </c>
      <c r="X717" s="195">
        <v>934331</v>
      </c>
      <c r="Y717" s="195">
        <v>935308</v>
      </c>
      <c r="Z717" s="195">
        <v>935809.5</v>
      </c>
      <c r="AA717" s="195">
        <v>936367.5</v>
      </c>
      <c r="AB717" s="195">
        <v>937086.5</v>
      </c>
      <c r="AC717" s="195">
        <v>937458.5</v>
      </c>
      <c r="AD717" s="195">
        <v>937491</v>
      </c>
    </row>
    <row r="718" spans="1:30" x14ac:dyDescent="0.2">
      <c r="A718" s="77" t="s">
        <v>34</v>
      </c>
      <c r="B718" s="79" t="s">
        <v>175</v>
      </c>
      <c r="C718" s="105">
        <v>10</v>
      </c>
      <c r="D718" s="105">
        <v>14</v>
      </c>
      <c r="E718" s="106">
        <v>1000190</v>
      </c>
      <c r="F718" s="106">
        <v>1000620</v>
      </c>
      <c r="G718" s="106">
        <v>997355</v>
      </c>
      <c r="H718" s="106">
        <v>991556</v>
      </c>
      <c r="I718" s="106">
        <v>986058</v>
      </c>
      <c r="J718" s="106">
        <v>983641</v>
      </c>
      <c r="K718" s="106">
        <v>984177</v>
      </c>
      <c r="L718" s="195">
        <v>967789.5</v>
      </c>
      <c r="M718" s="195">
        <v>973551</v>
      </c>
      <c r="N718" s="195">
        <v>980309.5</v>
      </c>
      <c r="O718" s="195">
        <v>988197.5</v>
      </c>
      <c r="P718" s="195">
        <v>996386</v>
      </c>
      <c r="Q718" s="195">
        <v>1002285.5</v>
      </c>
      <c r="R718" s="195">
        <v>1004357.5</v>
      </c>
      <c r="S718" s="195">
        <v>1000918</v>
      </c>
      <c r="T718" s="195">
        <v>989719.5</v>
      </c>
      <c r="U718" s="195">
        <v>972239.5</v>
      </c>
      <c r="V718" s="195">
        <v>953600.5</v>
      </c>
      <c r="W718" s="195">
        <v>938174</v>
      </c>
      <c r="X718" s="195">
        <v>928219.5</v>
      </c>
      <c r="Y718" s="195">
        <v>924599.5</v>
      </c>
      <c r="Z718" s="195">
        <v>925917.5</v>
      </c>
      <c r="AA718" s="195">
        <v>928869.5</v>
      </c>
      <c r="AB718" s="195">
        <v>931105.5</v>
      </c>
      <c r="AC718" s="195">
        <v>932631.5</v>
      </c>
      <c r="AD718" s="195">
        <v>933630</v>
      </c>
    </row>
    <row r="719" spans="1:30" x14ac:dyDescent="0.2">
      <c r="A719" s="77" t="s">
        <v>34</v>
      </c>
      <c r="B719" s="79" t="s">
        <v>175</v>
      </c>
      <c r="C719" s="105">
        <v>15</v>
      </c>
      <c r="D719" s="105">
        <v>19</v>
      </c>
      <c r="E719" s="106">
        <v>928677</v>
      </c>
      <c r="F719" s="106">
        <v>943372</v>
      </c>
      <c r="G719" s="106">
        <v>958976</v>
      </c>
      <c r="H719" s="106">
        <v>973852</v>
      </c>
      <c r="I719" s="106">
        <v>985261</v>
      </c>
      <c r="J719" s="106">
        <v>991664</v>
      </c>
      <c r="K719" s="106">
        <v>992508</v>
      </c>
      <c r="L719" s="195">
        <v>952112</v>
      </c>
      <c r="M719" s="195">
        <v>951688.5</v>
      </c>
      <c r="N719" s="195">
        <v>951508.5</v>
      </c>
      <c r="O719" s="195">
        <v>953045.5</v>
      </c>
      <c r="P719" s="195">
        <v>956913.5</v>
      </c>
      <c r="Q719" s="195">
        <v>962135</v>
      </c>
      <c r="R719" s="195">
        <v>967932.5</v>
      </c>
      <c r="S719" s="195">
        <v>974737.5</v>
      </c>
      <c r="T719" s="195">
        <v>982660.5</v>
      </c>
      <c r="U719" s="195">
        <v>990885</v>
      </c>
      <c r="V719" s="195">
        <v>996828.5</v>
      </c>
      <c r="W719" s="195">
        <v>998950.5</v>
      </c>
      <c r="X719" s="195">
        <v>995573.5</v>
      </c>
      <c r="Y719" s="195">
        <v>984466.5</v>
      </c>
      <c r="Z719" s="195">
        <v>967108.5</v>
      </c>
      <c r="AA719" s="195">
        <v>948605.5</v>
      </c>
      <c r="AB719" s="195">
        <v>933311</v>
      </c>
      <c r="AC719" s="195">
        <v>923470.5</v>
      </c>
      <c r="AD719" s="195">
        <v>919935</v>
      </c>
    </row>
    <row r="720" spans="1:30" x14ac:dyDescent="0.2">
      <c r="A720" s="77" t="s">
        <v>34</v>
      </c>
      <c r="B720" s="79" t="s">
        <v>175</v>
      </c>
      <c r="C720" s="105">
        <v>20</v>
      </c>
      <c r="D720" s="105">
        <v>24</v>
      </c>
      <c r="E720" s="106">
        <v>824992</v>
      </c>
      <c r="F720" s="106">
        <v>845365</v>
      </c>
      <c r="G720" s="106">
        <v>863780</v>
      </c>
      <c r="H720" s="106">
        <v>880664</v>
      </c>
      <c r="I720" s="106">
        <v>896922</v>
      </c>
      <c r="J720" s="106">
        <v>913169</v>
      </c>
      <c r="K720" s="106">
        <v>928940</v>
      </c>
      <c r="L720" s="195">
        <v>916988.5</v>
      </c>
      <c r="M720" s="195">
        <v>927376.5</v>
      </c>
      <c r="N720" s="195">
        <v>935007.5</v>
      </c>
      <c r="O720" s="195">
        <v>939620</v>
      </c>
      <c r="P720" s="195">
        <v>939946.5</v>
      </c>
      <c r="Q720" s="195">
        <v>938977</v>
      </c>
      <c r="R720" s="195">
        <v>938541.5</v>
      </c>
      <c r="S720" s="195">
        <v>938493</v>
      </c>
      <c r="T720" s="195">
        <v>940164</v>
      </c>
      <c r="U720" s="195">
        <v>944143</v>
      </c>
      <c r="V720" s="195">
        <v>949465.5</v>
      </c>
      <c r="W720" s="195">
        <v>955357.5</v>
      </c>
      <c r="X720" s="195">
        <v>962245.5</v>
      </c>
      <c r="Y720" s="195">
        <v>970245</v>
      </c>
      <c r="Z720" s="195">
        <v>978544.5</v>
      </c>
      <c r="AA720" s="195">
        <v>984580.5</v>
      </c>
      <c r="AB720" s="195">
        <v>986823</v>
      </c>
      <c r="AC720" s="195">
        <v>983606.5</v>
      </c>
      <c r="AD720" s="195">
        <v>972722</v>
      </c>
    </row>
    <row r="721" spans="1:30" x14ac:dyDescent="0.2">
      <c r="A721" s="77" t="s">
        <v>34</v>
      </c>
      <c r="B721" s="79" t="s">
        <v>175</v>
      </c>
      <c r="C721" s="105">
        <v>25</v>
      </c>
      <c r="D721" s="105">
        <v>29</v>
      </c>
      <c r="E721" s="106">
        <v>684511</v>
      </c>
      <c r="F721" s="106">
        <v>706288</v>
      </c>
      <c r="G721" s="106">
        <v>731247</v>
      </c>
      <c r="H721" s="106">
        <v>757838</v>
      </c>
      <c r="I721" s="106">
        <v>783489</v>
      </c>
      <c r="J721" s="106">
        <v>806637</v>
      </c>
      <c r="K721" s="106">
        <v>827598</v>
      </c>
      <c r="L721" s="195">
        <v>824541.5</v>
      </c>
      <c r="M721" s="195">
        <v>841875</v>
      </c>
      <c r="N721" s="195">
        <v>857850</v>
      </c>
      <c r="O721" s="195">
        <v>872500.5</v>
      </c>
      <c r="P721" s="195">
        <v>887448.5</v>
      </c>
      <c r="Q721" s="195">
        <v>901349</v>
      </c>
      <c r="R721" s="195">
        <v>911835</v>
      </c>
      <c r="S721" s="195">
        <v>919586.5</v>
      </c>
      <c r="T721" s="195">
        <v>924305</v>
      </c>
      <c r="U721" s="195">
        <v>924788.5</v>
      </c>
      <c r="V721" s="195">
        <v>923991.5</v>
      </c>
      <c r="W721" s="195">
        <v>923722.5</v>
      </c>
      <c r="X721" s="195">
        <v>923835</v>
      </c>
      <c r="Y721" s="195">
        <v>925648</v>
      </c>
      <c r="Z721" s="195">
        <v>929744</v>
      </c>
      <c r="AA721" s="195">
        <v>935169.5</v>
      </c>
      <c r="AB721" s="195">
        <v>941159.5</v>
      </c>
      <c r="AC721" s="195">
        <v>948136</v>
      </c>
      <c r="AD721" s="195">
        <v>956213.5</v>
      </c>
    </row>
    <row r="722" spans="1:30" x14ac:dyDescent="0.2">
      <c r="A722" s="77" t="s">
        <v>34</v>
      </c>
      <c r="B722" s="79" t="s">
        <v>175</v>
      </c>
      <c r="C722" s="105">
        <v>30</v>
      </c>
      <c r="D722" s="105">
        <v>34</v>
      </c>
      <c r="E722" s="106">
        <v>582990</v>
      </c>
      <c r="F722" s="106">
        <v>600556</v>
      </c>
      <c r="G722" s="106">
        <v>616171</v>
      </c>
      <c r="H722" s="106">
        <v>631144</v>
      </c>
      <c r="I722" s="106">
        <v>647574</v>
      </c>
      <c r="J722" s="106">
        <v>666771</v>
      </c>
      <c r="K722" s="106">
        <v>688953</v>
      </c>
      <c r="L722" s="195">
        <v>714975</v>
      </c>
      <c r="M722" s="195">
        <v>734766</v>
      </c>
      <c r="N722" s="195">
        <v>753523.5</v>
      </c>
      <c r="O722" s="195">
        <v>772380.5</v>
      </c>
      <c r="P722" s="195">
        <v>791315.5</v>
      </c>
      <c r="Q722" s="195">
        <v>809507</v>
      </c>
      <c r="R722" s="195">
        <v>827002</v>
      </c>
      <c r="S722" s="195">
        <v>843028.5</v>
      </c>
      <c r="T722" s="195">
        <v>857643</v>
      </c>
      <c r="U722" s="195">
        <v>872556</v>
      </c>
      <c r="V722" s="195">
        <v>886440</v>
      </c>
      <c r="W722" s="195">
        <v>896956.5</v>
      </c>
      <c r="X722" s="195">
        <v>904774.5</v>
      </c>
      <c r="Y722" s="195">
        <v>909595.5</v>
      </c>
      <c r="Z722" s="195">
        <v>910236</v>
      </c>
      <c r="AA722" s="195">
        <v>909614</v>
      </c>
      <c r="AB722" s="195">
        <v>909513.5</v>
      </c>
      <c r="AC722" s="195">
        <v>909789.5</v>
      </c>
      <c r="AD722" s="195">
        <v>911745.5</v>
      </c>
    </row>
    <row r="723" spans="1:30" x14ac:dyDescent="0.2">
      <c r="A723" s="77" t="s">
        <v>34</v>
      </c>
      <c r="B723" s="79" t="s">
        <v>175</v>
      </c>
      <c r="C723" s="105">
        <v>35</v>
      </c>
      <c r="D723" s="105">
        <v>39</v>
      </c>
      <c r="E723" s="106">
        <v>459780</v>
      </c>
      <c r="F723" s="106">
        <v>481562</v>
      </c>
      <c r="G723" s="106">
        <v>504253</v>
      </c>
      <c r="H723" s="106">
        <v>526957</v>
      </c>
      <c r="I723" s="106">
        <v>548310</v>
      </c>
      <c r="J723" s="106">
        <v>567574</v>
      </c>
      <c r="K723" s="106">
        <v>585248</v>
      </c>
      <c r="L723" s="195">
        <v>591989</v>
      </c>
      <c r="M723" s="195">
        <v>611702.5</v>
      </c>
      <c r="N723" s="195">
        <v>633321</v>
      </c>
      <c r="O723" s="195">
        <v>656368.5</v>
      </c>
      <c r="P723" s="195">
        <v>678854</v>
      </c>
      <c r="Q723" s="195">
        <v>700209.5</v>
      </c>
      <c r="R723" s="195">
        <v>720134.5</v>
      </c>
      <c r="S723" s="195">
        <v>738883</v>
      </c>
      <c r="T723" s="195">
        <v>757602.5</v>
      </c>
      <c r="U723" s="195">
        <v>776406.5</v>
      </c>
      <c r="V723" s="195">
        <v>794486</v>
      </c>
      <c r="W723" s="195">
        <v>811887</v>
      </c>
      <c r="X723" s="195">
        <v>827848</v>
      </c>
      <c r="Y723" s="195">
        <v>842424.5</v>
      </c>
      <c r="Z723" s="195">
        <v>857301.5</v>
      </c>
      <c r="AA723" s="195">
        <v>871170.5</v>
      </c>
      <c r="AB723" s="195">
        <v>881722.5</v>
      </c>
      <c r="AC723" s="195">
        <v>889612.5</v>
      </c>
      <c r="AD723" s="195">
        <v>894549</v>
      </c>
    </row>
    <row r="724" spans="1:30" x14ac:dyDescent="0.2">
      <c r="A724" s="77" t="s">
        <v>34</v>
      </c>
      <c r="B724" s="79" t="s">
        <v>175</v>
      </c>
      <c r="C724" s="105">
        <v>40</v>
      </c>
      <c r="D724" s="105">
        <v>44</v>
      </c>
      <c r="E724" s="106">
        <v>349023</v>
      </c>
      <c r="F724" s="106">
        <v>366568</v>
      </c>
      <c r="G724" s="106">
        <v>385457</v>
      </c>
      <c r="H724" s="106">
        <v>405425</v>
      </c>
      <c r="I724" s="106">
        <v>426073</v>
      </c>
      <c r="J724" s="106">
        <v>447097</v>
      </c>
      <c r="K724" s="106">
        <v>468780</v>
      </c>
      <c r="L724" s="195">
        <v>480491.5</v>
      </c>
      <c r="M724" s="195">
        <v>500985.5</v>
      </c>
      <c r="N724" s="195">
        <v>521313.5</v>
      </c>
      <c r="O724" s="195">
        <v>540108</v>
      </c>
      <c r="P724" s="195">
        <v>558206</v>
      </c>
      <c r="Q724" s="195">
        <v>577071</v>
      </c>
      <c r="R724" s="195">
        <v>597001.5</v>
      </c>
      <c r="S724" s="195">
        <v>618536</v>
      </c>
      <c r="T724" s="195">
        <v>641285.5</v>
      </c>
      <c r="U724" s="195">
        <v>663492.5</v>
      </c>
      <c r="V724" s="195">
        <v>684604.5</v>
      </c>
      <c r="W724" s="195">
        <v>704327.5</v>
      </c>
      <c r="X724" s="195">
        <v>722910.5</v>
      </c>
      <c r="Y724" s="195">
        <v>741475.5</v>
      </c>
      <c r="Z724" s="195">
        <v>760129.5</v>
      </c>
      <c r="AA724" s="195">
        <v>778080.5</v>
      </c>
      <c r="AB724" s="195">
        <v>795377</v>
      </c>
      <c r="AC724" s="195">
        <v>811264</v>
      </c>
      <c r="AD724" s="195">
        <v>825799</v>
      </c>
    </row>
    <row r="725" spans="1:30" x14ac:dyDescent="0.2">
      <c r="A725" s="77" t="s">
        <v>34</v>
      </c>
      <c r="B725" s="79" t="s">
        <v>175</v>
      </c>
      <c r="C725" s="105">
        <v>45</v>
      </c>
      <c r="D725" s="105">
        <v>49</v>
      </c>
      <c r="E725" s="106">
        <v>269642</v>
      </c>
      <c r="F725" s="106">
        <v>281151</v>
      </c>
      <c r="G725" s="106">
        <v>293737</v>
      </c>
      <c r="H725" s="106">
        <v>307465</v>
      </c>
      <c r="I725" s="106">
        <v>322404</v>
      </c>
      <c r="J725" s="106">
        <v>338571</v>
      </c>
      <c r="K725" s="106">
        <v>355965</v>
      </c>
      <c r="L725" s="195">
        <v>364389</v>
      </c>
      <c r="M725" s="195">
        <v>382873.5</v>
      </c>
      <c r="N725" s="195">
        <v>402483.5</v>
      </c>
      <c r="O725" s="195">
        <v>423161</v>
      </c>
      <c r="P725" s="195">
        <v>444350</v>
      </c>
      <c r="Q725" s="195">
        <v>465261</v>
      </c>
      <c r="R725" s="195">
        <v>486184</v>
      </c>
      <c r="S725" s="195">
        <v>506453.5</v>
      </c>
      <c r="T725" s="195">
        <v>524929</v>
      </c>
      <c r="U725" s="195">
        <v>542740</v>
      </c>
      <c r="V725" s="195">
        <v>561314.5</v>
      </c>
      <c r="W725" s="195">
        <v>580948</v>
      </c>
      <c r="X725" s="195">
        <v>602159</v>
      </c>
      <c r="Y725" s="195">
        <v>624563</v>
      </c>
      <c r="Z725" s="195">
        <v>646443.5</v>
      </c>
      <c r="AA725" s="195">
        <v>667268.5</v>
      </c>
      <c r="AB725" s="195">
        <v>686756</v>
      </c>
      <c r="AC725" s="195">
        <v>705144.5</v>
      </c>
      <c r="AD725" s="195">
        <v>723527</v>
      </c>
    </row>
    <row r="726" spans="1:30" x14ac:dyDescent="0.2">
      <c r="A726" s="77" t="s">
        <v>34</v>
      </c>
      <c r="B726" s="79" t="s">
        <v>175</v>
      </c>
      <c r="C726" s="105">
        <v>50</v>
      </c>
      <c r="D726" s="105">
        <v>54</v>
      </c>
      <c r="E726" s="106">
        <v>216711</v>
      </c>
      <c r="F726" s="106">
        <v>223520</v>
      </c>
      <c r="G726" s="106">
        <v>231366</v>
      </c>
      <c r="H726" s="106">
        <v>240191</v>
      </c>
      <c r="I726" s="106">
        <v>249891</v>
      </c>
      <c r="J726" s="106">
        <v>260433</v>
      </c>
      <c r="K726" s="106">
        <v>271847</v>
      </c>
      <c r="L726" s="195">
        <v>274457</v>
      </c>
      <c r="M726" s="195">
        <v>285727</v>
      </c>
      <c r="N726" s="195">
        <v>299257.5</v>
      </c>
      <c r="O726" s="195">
        <v>314716</v>
      </c>
      <c r="P726" s="195">
        <v>331323.5</v>
      </c>
      <c r="Q726" s="195">
        <v>349217</v>
      </c>
      <c r="R726" s="195">
        <v>368172</v>
      </c>
      <c r="S726" s="195">
        <v>387633.5</v>
      </c>
      <c r="T726" s="195">
        <v>407764.5</v>
      </c>
      <c r="U726" s="195">
        <v>428406</v>
      </c>
      <c r="V726" s="195">
        <v>448795.5</v>
      </c>
      <c r="W726" s="195">
        <v>469215.5</v>
      </c>
      <c r="X726" s="195">
        <v>489017.5</v>
      </c>
      <c r="Y726" s="195">
        <v>507095</v>
      </c>
      <c r="Z726" s="195">
        <v>524549</v>
      </c>
      <c r="AA726" s="195">
        <v>542767.5</v>
      </c>
      <c r="AB726" s="195">
        <v>562036.5</v>
      </c>
      <c r="AC726" s="195">
        <v>582849</v>
      </c>
      <c r="AD726" s="195">
        <v>604822.5</v>
      </c>
    </row>
    <row r="727" spans="1:30" x14ac:dyDescent="0.2">
      <c r="A727" s="77" t="s">
        <v>34</v>
      </c>
      <c r="B727" s="79" t="s">
        <v>175</v>
      </c>
      <c r="C727" s="105">
        <v>55</v>
      </c>
      <c r="D727" s="105">
        <v>59</v>
      </c>
      <c r="E727" s="106">
        <v>183932</v>
      </c>
      <c r="F727" s="106">
        <v>187310</v>
      </c>
      <c r="G727" s="106">
        <v>191431</v>
      </c>
      <c r="H727" s="106">
        <v>196290</v>
      </c>
      <c r="I727" s="106">
        <v>201806</v>
      </c>
      <c r="J727" s="106">
        <v>207966</v>
      </c>
      <c r="K727" s="106">
        <v>214662</v>
      </c>
      <c r="L727" s="195">
        <v>214502</v>
      </c>
      <c r="M727" s="195">
        <v>221260</v>
      </c>
      <c r="N727" s="195">
        <v>229266</v>
      </c>
      <c r="O727" s="195">
        <v>238326.5</v>
      </c>
      <c r="P727" s="195">
        <v>248078.5</v>
      </c>
      <c r="Q727" s="195">
        <v>258761.00000000003</v>
      </c>
      <c r="R727" s="195">
        <v>270691</v>
      </c>
      <c r="S727" s="195">
        <v>284140</v>
      </c>
      <c r="T727" s="195">
        <v>299020</v>
      </c>
      <c r="U727" s="195">
        <v>315012</v>
      </c>
      <c r="V727" s="195">
        <v>332247.5</v>
      </c>
      <c r="W727" s="195">
        <v>350513.5</v>
      </c>
      <c r="X727" s="195">
        <v>369282</v>
      </c>
      <c r="Y727" s="195">
        <v>388709</v>
      </c>
      <c r="Z727" s="195">
        <v>408644.5</v>
      </c>
      <c r="AA727" s="195">
        <v>428364</v>
      </c>
      <c r="AB727" s="195">
        <v>448136</v>
      </c>
      <c r="AC727" s="195">
        <v>467329.5</v>
      </c>
      <c r="AD727" s="195">
        <v>484889.5</v>
      </c>
    </row>
    <row r="728" spans="1:30" x14ac:dyDescent="0.2">
      <c r="A728" s="77" t="s">
        <v>34</v>
      </c>
      <c r="B728" s="79" t="s">
        <v>175</v>
      </c>
      <c r="C728" s="105">
        <v>60</v>
      </c>
      <c r="D728" s="105">
        <v>64</v>
      </c>
      <c r="E728" s="106">
        <v>158050</v>
      </c>
      <c r="F728" s="106">
        <v>162702</v>
      </c>
      <c r="G728" s="106">
        <v>165970</v>
      </c>
      <c r="H728" s="106">
        <v>168446</v>
      </c>
      <c r="I728" s="106">
        <v>171019</v>
      </c>
      <c r="J728" s="106">
        <v>174242</v>
      </c>
      <c r="K728" s="106">
        <v>177655</v>
      </c>
      <c r="L728" s="195">
        <v>173898.5</v>
      </c>
      <c r="M728" s="195">
        <v>175231.5</v>
      </c>
      <c r="N728" s="195">
        <v>178928.5</v>
      </c>
      <c r="O728" s="195">
        <v>184415</v>
      </c>
      <c r="P728" s="195">
        <v>190940</v>
      </c>
      <c r="Q728" s="195">
        <v>198342</v>
      </c>
      <c r="R728" s="195">
        <v>206226</v>
      </c>
      <c r="S728" s="195">
        <v>214394.5</v>
      </c>
      <c r="T728" s="195">
        <v>223029.5</v>
      </c>
      <c r="U728" s="195">
        <v>232327.5</v>
      </c>
      <c r="V728" s="195">
        <v>242515.5</v>
      </c>
      <c r="W728" s="195">
        <v>253889</v>
      </c>
      <c r="X728" s="195">
        <v>266706</v>
      </c>
      <c r="Y728" s="195">
        <v>280885</v>
      </c>
      <c r="Z728" s="195">
        <v>296126</v>
      </c>
      <c r="AA728" s="195">
        <v>312562.5</v>
      </c>
      <c r="AB728" s="195">
        <v>329991.5</v>
      </c>
      <c r="AC728" s="195">
        <v>347910.5</v>
      </c>
      <c r="AD728" s="195">
        <v>366474</v>
      </c>
    </row>
    <row r="729" spans="1:30" x14ac:dyDescent="0.2">
      <c r="A729" s="77" t="s">
        <v>34</v>
      </c>
      <c r="B729" s="79" t="s">
        <v>175</v>
      </c>
      <c r="C729" s="105">
        <v>65</v>
      </c>
      <c r="D729" s="105">
        <v>69</v>
      </c>
      <c r="E729" s="106">
        <v>109384</v>
      </c>
      <c r="F729" s="106">
        <v>115675</v>
      </c>
      <c r="G729" s="106">
        <v>123717</v>
      </c>
      <c r="H729" s="106">
        <v>132438</v>
      </c>
      <c r="I729" s="106">
        <v>140322</v>
      </c>
      <c r="J729" s="106">
        <v>146550</v>
      </c>
      <c r="K729" s="106">
        <v>151006</v>
      </c>
      <c r="L729" s="195">
        <v>146341.5</v>
      </c>
      <c r="M729" s="195">
        <v>147709</v>
      </c>
      <c r="N729" s="195">
        <v>149354.5</v>
      </c>
      <c r="O729" s="195">
        <v>151269.5</v>
      </c>
      <c r="P729" s="195">
        <v>153236.5</v>
      </c>
      <c r="Q729" s="195">
        <v>155584.5</v>
      </c>
      <c r="R729" s="195">
        <v>158697</v>
      </c>
      <c r="S729" s="195">
        <v>162863.5</v>
      </c>
      <c r="T729" s="195">
        <v>168018.5</v>
      </c>
      <c r="U729" s="195">
        <v>174128</v>
      </c>
      <c r="V729" s="195">
        <v>181044</v>
      </c>
      <c r="W729" s="195">
        <v>188408.5</v>
      </c>
      <c r="X729" s="195">
        <v>196045</v>
      </c>
      <c r="Y729" s="195">
        <v>204121.5</v>
      </c>
      <c r="Z729" s="195">
        <v>212827.5</v>
      </c>
      <c r="AA729" s="195">
        <v>222375</v>
      </c>
      <c r="AB729" s="195">
        <v>233030</v>
      </c>
      <c r="AC729" s="195">
        <v>245025.5</v>
      </c>
      <c r="AD729" s="195">
        <v>258291</v>
      </c>
    </row>
    <row r="730" spans="1:30" x14ac:dyDescent="0.2">
      <c r="A730" s="77" t="s">
        <v>34</v>
      </c>
      <c r="B730" s="79" t="s">
        <v>175</v>
      </c>
      <c r="C730" s="105">
        <v>70</v>
      </c>
      <c r="D730" s="105">
        <v>74</v>
      </c>
      <c r="E730" s="106">
        <v>85636</v>
      </c>
      <c r="F730" s="106">
        <v>86898</v>
      </c>
      <c r="G730" s="106">
        <v>88286</v>
      </c>
      <c r="H730" s="106">
        <v>90297</v>
      </c>
      <c r="I730" s="106">
        <v>93635</v>
      </c>
      <c r="J730" s="106">
        <v>98600</v>
      </c>
      <c r="K730" s="106">
        <v>104275</v>
      </c>
      <c r="L730" s="195">
        <v>103079</v>
      </c>
      <c r="M730" s="195">
        <v>106337</v>
      </c>
      <c r="N730" s="195">
        <v>110944</v>
      </c>
      <c r="O730" s="195">
        <v>116293.5</v>
      </c>
      <c r="P730" s="195">
        <v>121050.5</v>
      </c>
      <c r="Q730" s="195">
        <v>124906</v>
      </c>
      <c r="R730" s="195">
        <v>127852</v>
      </c>
      <c r="S730" s="195">
        <v>130037</v>
      </c>
      <c r="T730" s="195">
        <v>131837.5</v>
      </c>
      <c r="U730" s="195">
        <v>133697.5</v>
      </c>
      <c r="V730" s="195">
        <v>135904</v>
      </c>
      <c r="W730" s="195">
        <v>138791</v>
      </c>
      <c r="X730" s="195">
        <v>142611.5</v>
      </c>
      <c r="Y730" s="195">
        <v>147304.5</v>
      </c>
      <c r="Z730" s="195">
        <v>152844</v>
      </c>
      <c r="AA730" s="195">
        <v>159104</v>
      </c>
      <c r="AB730" s="195">
        <v>165767.5</v>
      </c>
      <c r="AC730" s="195">
        <v>172679</v>
      </c>
      <c r="AD730" s="195">
        <v>179992.5</v>
      </c>
    </row>
    <row r="731" spans="1:30" x14ac:dyDescent="0.2">
      <c r="A731" s="77" t="s">
        <v>34</v>
      </c>
      <c r="B731" s="79" t="s">
        <v>175</v>
      </c>
      <c r="C731" s="105">
        <v>75</v>
      </c>
      <c r="D731" s="105">
        <v>79</v>
      </c>
      <c r="E731" s="106">
        <v>65194.999999999993</v>
      </c>
      <c r="F731" s="106">
        <v>66125</v>
      </c>
      <c r="G731" s="106">
        <v>67288</v>
      </c>
      <c r="H731" s="106">
        <v>68676</v>
      </c>
      <c r="I731" s="106">
        <v>70253</v>
      </c>
      <c r="J731" s="106">
        <v>72040</v>
      </c>
      <c r="K731" s="106">
        <v>73235</v>
      </c>
      <c r="L731" s="195">
        <v>66497</v>
      </c>
      <c r="M731" s="195">
        <v>67129.5</v>
      </c>
      <c r="N731" s="195">
        <v>69489</v>
      </c>
      <c r="O731" s="195">
        <v>72866.5</v>
      </c>
      <c r="P731" s="195">
        <v>76673.5</v>
      </c>
      <c r="Q731" s="195">
        <v>80958</v>
      </c>
      <c r="R731" s="195">
        <v>85425.5</v>
      </c>
      <c r="S731" s="195">
        <v>89933.5</v>
      </c>
      <c r="T731" s="195">
        <v>94374</v>
      </c>
      <c r="U731" s="195">
        <v>98330</v>
      </c>
      <c r="V731" s="195">
        <v>101561</v>
      </c>
      <c r="W731" s="195">
        <v>104065</v>
      </c>
      <c r="X731" s="195">
        <v>105967.5</v>
      </c>
      <c r="Y731" s="195">
        <v>107574.5</v>
      </c>
      <c r="Z731" s="195">
        <v>109248.5</v>
      </c>
      <c r="AA731" s="195">
        <v>111227.5</v>
      </c>
      <c r="AB731" s="195">
        <v>113781.5</v>
      </c>
      <c r="AC731" s="195">
        <v>117108</v>
      </c>
      <c r="AD731" s="195">
        <v>121158</v>
      </c>
    </row>
    <row r="732" spans="1:30" x14ac:dyDescent="0.2">
      <c r="A732" s="77" t="s">
        <v>34</v>
      </c>
      <c r="B732" s="79" t="s">
        <v>175</v>
      </c>
      <c r="C732" s="105">
        <v>80</v>
      </c>
      <c r="D732" s="105">
        <v>84</v>
      </c>
      <c r="E732" s="106">
        <v>42729</v>
      </c>
      <c r="F732" s="106">
        <v>43829</v>
      </c>
      <c r="G732" s="106">
        <v>44872</v>
      </c>
      <c r="H732" s="106">
        <v>45989</v>
      </c>
      <c r="I732" s="106">
        <v>47207</v>
      </c>
      <c r="J732" s="106">
        <v>48522</v>
      </c>
      <c r="K732" s="106">
        <v>49424</v>
      </c>
      <c r="L732" s="195">
        <v>41600.5</v>
      </c>
      <c r="M732" s="195">
        <v>41106.5</v>
      </c>
      <c r="N732" s="195">
        <v>41602.5</v>
      </c>
      <c r="O732" s="195">
        <v>42750.5</v>
      </c>
      <c r="P732" s="195">
        <v>44043</v>
      </c>
      <c r="Q732" s="195">
        <v>45572</v>
      </c>
      <c r="R732" s="195">
        <v>47523</v>
      </c>
      <c r="S732" s="195">
        <v>49850</v>
      </c>
      <c r="T732" s="195">
        <v>52362</v>
      </c>
      <c r="U732" s="195">
        <v>55189.5</v>
      </c>
      <c r="V732" s="195">
        <v>58375</v>
      </c>
      <c r="W732" s="195">
        <v>61708</v>
      </c>
      <c r="X732" s="195">
        <v>65075.999999999993</v>
      </c>
      <c r="Y732" s="195">
        <v>68380</v>
      </c>
      <c r="Z732" s="195">
        <v>71327</v>
      </c>
      <c r="AA732" s="195">
        <v>73761.5</v>
      </c>
      <c r="AB732" s="195">
        <v>75683.5</v>
      </c>
      <c r="AC732" s="195">
        <v>77180.5</v>
      </c>
      <c r="AD732" s="195">
        <v>78481</v>
      </c>
    </row>
    <row r="733" spans="1:30" x14ac:dyDescent="0.2">
      <c r="A733" s="77" t="s">
        <v>34</v>
      </c>
      <c r="B733" s="79" t="s">
        <v>175</v>
      </c>
      <c r="C733" s="105">
        <v>85</v>
      </c>
      <c r="D733" s="105">
        <v>89</v>
      </c>
      <c r="E733" s="106">
        <v>19978</v>
      </c>
      <c r="F733" s="106">
        <v>21496</v>
      </c>
      <c r="G733" s="106">
        <v>22782</v>
      </c>
      <c r="H733" s="106">
        <v>23775</v>
      </c>
      <c r="I733" s="106">
        <v>24616</v>
      </c>
      <c r="J733" s="106">
        <v>25378</v>
      </c>
      <c r="K733" s="106">
        <v>26609</v>
      </c>
      <c r="L733" s="195">
        <v>21700.5</v>
      </c>
      <c r="M733" s="195">
        <v>21218.5</v>
      </c>
      <c r="N733" s="195">
        <v>21455</v>
      </c>
      <c r="O733" s="195">
        <v>22148</v>
      </c>
      <c r="P733" s="195">
        <v>22855.5</v>
      </c>
      <c r="Q733" s="195">
        <v>23588</v>
      </c>
      <c r="R733" s="195">
        <v>24318.5</v>
      </c>
      <c r="S733" s="195">
        <v>25029</v>
      </c>
      <c r="T733" s="195">
        <v>25754.5</v>
      </c>
      <c r="U733" s="195">
        <v>26576</v>
      </c>
      <c r="V733" s="195">
        <v>27552</v>
      </c>
      <c r="W733" s="195">
        <v>28798</v>
      </c>
      <c r="X733" s="195">
        <v>30274.5</v>
      </c>
      <c r="Y733" s="195">
        <v>31854.5</v>
      </c>
      <c r="Z733" s="195">
        <v>33630.5</v>
      </c>
      <c r="AA733" s="195">
        <v>35638.5</v>
      </c>
      <c r="AB733" s="195">
        <v>37748.5</v>
      </c>
      <c r="AC733" s="195">
        <v>39878.5</v>
      </c>
      <c r="AD733" s="195">
        <v>41954</v>
      </c>
    </row>
    <row r="734" spans="1:30" x14ac:dyDescent="0.2">
      <c r="A734" s="77" t="s">
        <v>34</v>
      </c>
      <c r="B734" s="79" t="s">
        <v>175</v>
      </c>
      <c r="C734" s="105">
        <v>90</v>
      </c>
      <c r="D734" s="105">
        <v>94</v>
      </c>
      <c r="E734" s="106">
        <v>5549</v>
      </c>
      <c r="F734" s="106">
        <v>6552</v>
      </c>
      <c r="G734" s="106">
        <v>7327</v>
      </c>
      <c r="H734" s="106">
        <v>7963</v>
      </c>
      <c r="I734" s="106">
        <v>8376</v>
      </c>
      <c r="J734" s="106">
        <v>8627</v>
      </c>
      <c r="K734" s="106">
        <v>9746</v>
      </c>
      <c r="L734" s="195">
        <v>8665.5</v>
      </c>
      <c r="M734" s="195">
        <v>8390.5</v>
      </c>
      <c r="N734" s="195">
        <v>8448</v>
      </c>
      <c r="O734" s="195">
        <v>8746.5</v>
      </c>
      <c r="P734" s="195">
        <v>9050.5</v>
      </c>
      <c r="Q734" s="195">
        <v>9358.5</v>
      </c>
      <c r="R734" s="195">
        <v>9671</v>
      </c>
      <c r="S734" s="195">
        <v>9993.5</v>
      </c>
      <c r="T734" s="195">
        <v>10324.5</v>
      </c>
      <c r="U734" s="195">
        <v>10661.5</v>
      </c>
      <c r="V734" s="195">
        <v>11011</v>
      </c>
      <c r="W734" s="195">
        <v>11359.5</v>
      </c>
      <c r="X734" s="195">
        <v>11699</v>
      </c>
      <c r="Y734" s="195">
        <v>12048.5</v>
      </c>
      <c r="Z734" s="195">
        <v>12449.5</v>
      </c>
      <c r="AA734" s="195">
        <v>12932</v>
      </c>
      <c r="AB734" s="195">
        <v>13549.5</v>
      </c>
      <c r="AC734" s="195">
        <v>14274</v>
      </c>
      <c r="AD734" s="195">
        <v>15040</v>
      </c>
    </row>
    <row r="735" spans="1:30" x14ac:dyDescent="0.2">
      <c r="A735" s="77" t="s">
        <v>34</v>
      </c>
      <c r="B735" s="79" t="s">
        <v>175</v>
      </c>
      <c r="C735" s="105">
        <v>95</v>
      </c>
      <c r="D735" s="105">
        <v>99</v>
      </c>
      <c r="E735" s="106">
        <v>848</v>
      </c>
      <c r="F735" s="106">
        <v>1044</v>
      </c>
      <c r="G735" s="106">
        <v>1341</v>
      </c>
      <c r="H735" s="106">
        <v>1593</v>
      </c>
      <c r="I735" s="106">
        <v>1695</v>
      </c>
      <c r="J735" s="106">
        <v>1567</v>
      </c>
      <c r="K735" s="106">
        <v>1873</v>
      </c>
      <c r="L735" s="195">
        <v>2189.5</v>
      </c>
      <c r="M735" s="195">
        <v>2177</v>
      </c>
      <c r="N735" s="195">
        <v>2252.5</v>
      </c>
      <c r="O735" s="195">
        <v>2380</v>
      </c>
      <c r="P735" s="195">
        <v>2491.5</v>
      </c>
      <c r="Q735" s="195">
        <v>2593</v>
      </c>
      <c r="R735" s="195">
        <v>2684.5</v>
      </c>
      <c r="S735" s="195">
        <v>2775</v>
      </c>
      <c r="T735" s="195">
        <v>2872</v>
      </c>
      <c r="U735" s="195">
        <v>2969.5</v>
      </c>
      <c r="V735" s="195">
        <v>3068</v>
      </c>
      <c r="W735" s="195">
        <v>3168</v>
      </c>
      <c r="X735" s="195">
        <v>3272</v>
      </c>
      <c r="Y735" s="195">
        <v>3379.5</v>
      </c>
      <c r="Z735" s="195">
        <v>3488</v>
      </c>
      <c r="AA735" s="195">
        <v>3602</v>
      </c>
      <c r="AB735" s="195">
        <v>3716</v>
      </c>
      <c r="AC735" s="195">
        <v>3825.5</v>
      </c>
      <c r="AD735" s="195">
        <v>3940</v>
      </c>
    </row>
    <row r="736" spans="1:30" x14ac:dyDescent="0.2">
      <c r="A736" s="77" t="s">
        <v>34</v>
      </c>
      <c r="B736" s="79" t="s">
        <v>175</v>
      </c>
      <c r="C736" s="105">
        <v>100</v>
      </c>
      <c r="D736" s="105">
        <v>104</v>
      </c>
      <c r="E736" s="106">
        <v>58</v>
      </c>
      <c r="F736" s="106">
        <v>70</v>
      </c>
      <c r="G736" s="106">
        <v>86</v>
      </c>
      <c r="H736" s="106">
        <v>104</v>
      </c>
      <c r="I736" s="106">
        <v>124</v>
      </c>
      <c r="J736" s="106">
        <v>145</v>
      </c>
      <c r="K736" s="106">
        <v>168</v>
      </c>
      <c r="L736" s="195">
        <v>315.5</v>
      </c>
      <c r="M736" s="195">
        <v>324</v>
      </c>
      <c r="N736" s="195">
        <v>348</v>
      </c>
      <c r="O736" s="195">
        <v>382</v>
      </c>
      <c r="P736" s="195">
        <v>414</v>
      </c>
      <c r="Q736" s="195">
        <v>447.5</v>
      </c>
      <c r="R736" s="195">
        <v>483</v>
      </c>
      <c r="S736" s="195">
        <v>516</v>
      </c>
      <c r="T736" s="195">
        <v>544</v>
      </c>
      <c r="U736" s="195">
        <v>568.5</v>
      </c>
      <c r="V736" s="195">
        <v>591.5</v>
      </c>
      <c r="W736" s="195">
        <v>613.5</v>
      </c>
      <c r="X736" s="195">
        <v>633.5</v>
      </c>
      <c r="Y736" s="195">
        <v>654.5</v>
      </c>
      <c r="Z736" s="195">
        <v>676.5</v>
      </c>
      <c r="AA736" s="195">
        <v>697.5</v>
      </c>
      <c r="AB736" s="195">
        <v>718</v>
      </c>
      <c r="AC736" s="195">
        <v>740</v>
      </c>
      <c r="AD736" s="195">
        <v>763.5</v>
      </c>
    </row>
    <row r="737" spans="1:30" x14ac:dyDescent="0.2">
      <c r="A737" s="77" t="s">
        <v>34</v>
      </c>
      <c r="B737" s="79" t="s">
        <v>176</v>
      </c>
      <c r="C737" s="105">
        <v>0</v>
      </c>
      <c r="D737" s="105">
        <v>4</v>
      </c>
      <c r="E737" s="106">
        <v>975061</v>
      </c>
      <c r="F737" s="106">
        <v>989118</v>
      </c>
      <c r="G737" s="106">
        <v>997664</v>
      </c>
      <c r="H737" s="106">
        <v>1002021</v>
      </c>
      <c r="I737" s="106">
        <v>1005366</v>
      </c>
      <c r="J737" s="106">
        <v>1010072</v>
      </c>
      <c r="K737" s="106">
        <v>1015909</v>
      </c>
      <c r="L737" s="195">
        <v>929254.5</v>
      </c>
      <c r="M737" s="195">
        <v>913454.5</v>
      </c>
      <c r="N737" s="195">
        <v>903017</v>
      </c>
      <c r="O737" s="195">
        <v>898934</v>
      </c>
      <c r="P737" s="195">
        <v>899767.5</v>
      </c>
      <c r="Q737" s="195">
        <v>902316.5</v>
      </c>
      <c r="R737" s="195">
        <v>904233.5</v>
      </c>
      <c r="S737" s="195">
        <v>905466</v>
      </c>
      <c r="T737" s="195">
        <v>906178.5</v>
      </c>
      <c r="U737" s="195">
        <v>906450.5</v>
      </c>
      <c r="V737" s="195">
        <v>906809.5</v>
      </c>
      <c r="W737" s="195">
        <v>907356</v>
      </c>
      <c r="X737" s="195">
        <v>907580</v>
      </c>
      <c r="Y737" s="195">
        <v>907484</v>
      </c>
      <c r="Z737" s="195">
        <v>906585</v>
      </c>
      <c r="AA737" s="195">
        <v>904543.5</v>
      </c>
      <c r="AB737" s="195">
        <v>902133</v>
      </c>
      <c r="AC737" s="195">
        <v>899164</v>
      </c>
      <c r="AD737" s="195">
        <v>894871</v>
      </c>
    </row>
    <row r="738" spans="1:30" x14ac:dyDescent="0.2">
      <c r="A738" s="77" t="s">
        <v>34</v>
      </c>
      <c r="B738" s="79" t="s">
        <v>176</v>
      </c>
      <c r="C738" s="105">
        <v>5</v>
      </c>
      <c r="D738" s="105">
        <v>9</v>
      </c>
      <c r="E738" s="106">
        <v>946209</v>
      </c>
      <c r="F738" s="106">
        <v>944133</v>
      </c>
      <c r="G738" s="106">
        <v>946399</v>
      </c>
      <c r="H738" s="106">
        <v>952912</v>
      </c>
      <c r="I738" s="106">
        <v>961657</v>
      </c>
      <c r="J738" s="106">
        <v>969480</v>
      </c>
      <c r="K738" s="106">
        <v>976723</v>
      </c>
      <c r="L738" s="195">
        <v>975951.5</v>
      </c>
      <c r="M738" s="195">
        <v>977258</v>
      </c>
      <c r="N738" s="195">
        <v>973263.5</v>
      </c>
      <c r="O738" s="195">
        <v>961781</v>
      </c>
      <c r="P738" s="195">
        <v>944165.5</v>
      </c>
      <c r="Q738" s="195">
        <v>925413</v>
      </c>
      <c r="R738" s="195">
        <v>909774</v>
      </c>
      <c r="S738" s="195">
        <v>899507.5</v>
      </c>
      <c r="T738" s="195">
        <v>895497.5</v>
      </c>
      <c r="U738" s="195">
        <v>896393.5</v>
      </c>
      <c r="V738" s="195">
        <v>899000</v>
      </c>
      <c r="W738" s="195">
        <v>900977</v>
      </c>
      <c r="X738" s="195">
        <v>902267</v>
      </c>
      <c r="Y738" s="195">
        <v>903036.5</v>
      </c>
      <c r="Z738" s="195">
        <v>903366</v>
      </c>
      <c r="AA738" s="195">
        <v>903779</v>
      </c>
      <c r="AB738" s="195">
        <v>904378</v>
      </c>
      <c r="AC738" s="195">
        <v>904654</v>
      </c>
      <c r="AD738" s="195">
        <v>904609</v>
      </c>
    </row>
    <row r="739" spans="1:30" x14ac:dyDescent="0.2">
      <c r="A739" s="77" t="s">
        <v>34</v>
      </c>
      <c r="B739" s="79" t="s">
        <v>176</v>
      </c>
      <c r="C739" s="105">
        <v>10</v>
      </c>
      <c r="D739" s="105">
        <v>14</v>
      </c>
      <c r="E739" s="106">
        <v>959941</v>
      </c>
      <c r="F739" s="106">
        <v>960049</v>
      </c>
      <c r="G739" s="106">
        <v>956530</v>
      </c>
      <c r="H739" s="106">
        <v>950579</v>
      </c>
      <c r="I739" s="106">
        <v>944972</v>
      </c>
      <c r="J739" s="106">
        <v>942380</v>
      </c>
      <c r="K739" s="106">
        <v>942860</v>
      </c>
      <c r="L739" s="195">
        <v>943211.5</v>
      </c>
      <c r="M739" s="195">
        <v>948405</v>
      </c>
      <c r="N739" s="195">
        <v>954494.5</v>
      </c>
      <c r="O739" s="195">
        <v>961588</v>
      </c>
      <c r="P739" s="195">
        <v>968962.5</v>
      </c>
      <c r="Q739" s="195">
        <v>974038.5</v>
      </c>
      <c r="R739" s="195">
        <v>975350.5</v>
      </c>
      <c r="S739" s="195">
        <v>971397.5</v>
      </c>
      <c r="T739" s="195">
        <v>959961</v>
      </c>
      <c r="U739" s="195">
        <v>942398.5</v>
      </c>
      <c r="V739" s="195">
        <v>923698</v>
      </c>
      <c r="W739" s="195">
        <v>908104</v>
      </c>
      <c r="X739" s="195">
        <v>897875.5</v>
      </c>
      <c r="Y739" s="195">
        <v>893895.5</v>
      </c>
      <c r="Z739" s="195">
        <v>894814.5</v>
      </c>
      <c r="AA739" s="195">
        <v>897441.5</v>
      </c>
      <c r="AB739" s="195">
        <v>899438</v>
      </c>
      <c r="AC739" s="195">
        <v>900748.5</v>
      </c>
      <c r="AD739" s="195">
        <v>901539.5</v>
      </c>
    </row>
    <row r="740" spans="1:30" x14ac:dyDescent="0.2">
      <c r="A740" s="77" t="s">
        <v>34</v>
      </c>
      <c r="B740" s="79" t="s">
        <v>176</v>
      </c>
      <c r="C740" s="105">
        <v>15</v>
      </c>
      <c r="D740" s="105">
        <v>19</v>
      </c>
      <c r="E740" s="106">
        <v>898237</v>
      </c>
      <c r="F740" s="106">
        <v>911435</v>
      </c>
      <c r="G740" s="106">
        <v>925505</v>
      </c>
      <c r="H740" s="106">
        <v>938826</v>
      </c>
      <c r="I740" s="106">
        <v>948771</v>
      </c>
      <c r="J740" s="106">
        <v>953920</v>
      </c>
      <c r="K740" s="106">
        <v>954490</v>
      </c>
      <c r="L740" s="195">
        <v>930604.5</v>
      </c>
      <c r="M740" s="195">
        <v>930198.5</v>
      </c>
      <c r="N740" s="195">
        <v>929879.5</v>
      </c>
      <c r="O740" s="195">
        <v>931065</v>
      </c>
      <c r="P740" s="195">
        <v>934379</v>
      </c>
      <c r="Q740" s="195">
        <v>939029.5</v>
      </c>
      <c r="R740" s="195">
        <v>944299.5</v>
      </c>
      <c r="S740" s="195">
        <v>950445.5</v>
      </c>
      <c r="T740" s="195">
        <v>957569.5</v>
      </c>
      <c r="U740" s="195">
        <v>964974</v>
      </c>
      <c r="V740" s="195">
        <v>970085</v>
      </c>
      <c r="W740" s="195">
        <v>971436.5</v>
      </c>
      <c r="X740" s="195">
        <v>967531.5</v>
      </c>
      <c r="Y740" s="195">
        <v>956159</v>
      </c>
      <c r="Z740" s="195">
        <v>938675.5</v>
      </c>
      <c r="AA740" s="195">
        <v>920058.5</v>
      </c>
      <c r="AB740" s="195">
        <v>904542.5</v>
      </c>
      <c r="AC740" s="195">
        <v>894380.5</v>
      </c>
      <c r="AD740" s="195">
        <v>890449.5</v>
      </c>
    </row>
    <row r="741" spans="1:30" x14ac:dyDescent="0.2">
      <c r="A741" s="77" t="s">
        <v>34</v>
      </c>
      <c r="B741" s="79" t="s">
        <v>176</v>
      </c>
      <c r="C741" s="105">
        <v>20</v>
      </c>
      <c r="D741" s="105">
        <v>24</v>
      </c>
      <c r="E741" s="106">
        <v>813550</v>
      </c>
      <c r="F741" s="106">
        <v>831498</v>
      </c>
      <c r="G741" s="106">
        <v>847362</v>
      </c>
      <c r="H741" s="106">
        <v>861672</v>
      </c>
      <c r="I741" s="106">
        <v>875448</v>
      </c>
      <c r="J741" s="106">
        <v>889326</v>
      </c>
      <c r="K741" s="106">
        <v>903326</v>
      </c>
      <c r="L741" s="195">
        <v>899701</v>
      </c>
      <c r="M741" s="195">
        <v>909871</v>
      </c>
      <c r="N741" s="195">
        <v>917675</v>
      </c>
      <c r="O741" s="195">
        <v>922721.5</v>
      </c>
      <c r="P741" s="195">
        <v>923566</v>
      </c>
      <c r="Q741" s="195">
        <v>922996.5</v>
      </c>
      <c r="R741" s="195">
        <v>922688.5</v>
      </c>
      <c r="S741" s="195">
        <v>922465.5</v>
      </c>
      <c r="T741" s="195">
        <v>923710.5</v>
      </c>
      <c r="U741" s="195">
        <v>927075</v>
      </c>
      <c r="V741" s="195">
        <v>931772</v>
      </c>
      <c r="W741" s="195">
        <v>937085.5</v>
      </c>
      <c r="X741" s="195">
        <v>943271</v>
      </c>
      <c r="Y741" s="195">
        <v>950430.5</v>
      </c>
      <c r="Z741" s="195">
        <v>957870</v>
      </c>
      <c r="AA741" s="195">
        <v>963022.5</v>
      </c>
      <c r="AB741" s="195">
        <v>964426.5</v>
      </c>
      <c r="AC741" s="195">
        <v>960591</v>
      </c>
      <c r="AD741" s="195">
        <v>949310</v>
      </c>
    </row>
    <row r="742" spans="1:30" x14ac:dyDescent="0.2">
      <c r="A742" s="77" t="s">
        <v>34</v>
      </c>
      <c r="B742" s="79" t="s">
        <v>176</v>
      </c>
      <c r="C742" s="105">
        <v>25</v>
      </c>
      <c r="D742" s="105">
        <v>29</v>
      </c>
      <c r="E742" s="106">
        <v>695311</v>
      </c>
      <c r="F742" s="106">
        <v>714451</v>
      </c>
      <c r="G742" s="106">
        <v>736800</v>
      </c>
      <c r="H742" s="106">
        <v>760740</v>
      </c>
      <c r="I742" s="106">
        <v>783665</v>
      </c>
      <c r="J742" s="106">
        <v>804027</v>
      </c>
      <c r="K742" s="106">
        <v>822611</v>
      </c>
      <c r="L742" s="195">
        <v>816175</v>
      </c>
      <c r="M742" s="195">
        <v>833589</v>
      </c>
      <c r="N742" s="195">
        <v>849283</v>
      </c>
      <c r="O742" s="195">
        <v>863401.5</v>
      </c>
      <c r="P742" s="195">
        <v>877859</v>
      </c>
      <c r="Q742" s="195">
        <v>891344.5</v>
      </c>
      <c r="R742" s="195">
        <v>901629</v>
      </c>
      <c r="S742" s="195">
        <v>909510</v>
      </c>
      <c r="T742" s="195">
        <v>914594.5</v>
      </c>
      <c r="U742" s="195">
        <v>915493.5</v>
      </c>
      <c r="V742" s="195">
        <v>914984</v>
      </c>
      <c r="W742" s="195">
        <v>914734.5</v>
      </c>
      <c r="X742" s="195">
        <v>914569</v>
      </c>
      <c r="Y742" s="195">
        <v>915865</v>
      </c>
      <c r="Z742" s="195">
        <v>919272.5</v>
      </c>
      <c r="AA742" s="195">
        <v>924007</v>
      </c>
      <c r="AB742" s="195">
        <v>929355.5</v>
      </c>
      <c r="AC742" s="195">
        <v>935573</v>
      </c>
      <c r="AD742" s="195">
        <v>942761.5</v>
      </c>
    </row>
    <row r="743" spans="1:30" x14ac:dyDescent="0.2">
      <c r="A743" s="77" t="s">
        <v>34</v>
      </c>
      <c r="B743" s="79" t="s">
        <v>176</v>
      </c>
      <c r="C743" s="105">
        <v>30</v>
      </c>
      <c r="D743" s="105">
        <v>34</v>
      </c>
      <c r="E743" s="106">
        <v>617757</v>
      </c>
      <c r="F743" s="106">
        <v>632230</v>
      </c>
      <c r="G743" s="106">
        <v>644900</v>
      </c>
      <c r="H743" s="106">
        <v>657081</v>
      </c>
      <c r="I743" s="106">
        <v>670827</v>
      </c>
      <c r="J743" s="106">
        <v>687365</v>
      </c>
      <c r="K743" s="106">
        <v>706774</v>
      </c>
      <c r="L743" s="195">
        <v>712647</v>
      </c>
      <c r="M743" s="195">
        <v>732594.5</v>
      </c>
      <c r="N743" s="195">
        <v>751541.5</v>
      </c>
      <c r="O743" s="195">
        <v>770697</v>
      </c>
      <c r="P743" s="195">
        <v>789897.5</v>
      </c>
      <c r="Q743" s="195">
        <v>808267</v>
      </c>
      <c r="R743" s="195">
        <v>825808</v>
      </c>
      <c r="S743" s="195">
        <v>841549</v>
      </c>
      <c r="T743" s="195">
        <v>855658.5</v>
      </c>
      <c r="U743" s="195">
        <v>870107.5</v>
      </c>
      <c r="V743" s="195">
        <v>883589.5</v>
      </c>
      <c r="W743" s="195">
        <v>893885.5</v>
      </c>
      <c r="X743" s="195">
        <v>901789.5</v>
      </c>
      <c r="Y743" s="195">
        <v>906908</v>
      </c>
      <c r="Z743" s="195">
        <v>907860</v>
      </c>
      <c r="AA743" s="195">
        <v>907412.5</v>
      </c>
      <c r="AB743" s="195">
        <v>907223.5</v>
      </c>
      <c r="AC743" s="195">
        <v>907118</v>
      </c>
      <c r="AD743" s="195">
        <v>908468</v>
      </c>
    </row>
    <row r="744" spans="1:30" x14ac:dyDescent="0.2">
      <c r="A744" s="77" t="s">
        <v>34</v>
      </c>
      <c r="B744" s="79" t="s">
        <v>176</v>
      </c>
      <c r="C744" s="105">
        <v>35</v>
      </c>
      <c r="D744" s="105">
        <v>39</v>
      </c>
      <c r="E744" s="106">
        <v>516126</v>
      </c>
      <c r="F744" s="106">
        <v>535708</v>
      </c>
      <c r="G744" s="106">
        <v>555767</v>
      </c>
      <c r="H744" s="106">
        <v>575550</v>
      </c>
      <c r="I744" s="106">
        <v>593930</v>
      </c>
      <c r="J744" s="106">
        <v>610354</v>
      </c>
      <c r="K744" s="106">
        <v>625157</v>
      </c>
      <c r="L744" s="195">
        <v>597050</v>
      </c>
      <c r="M744" s="195">
        <v>615845</v>
      </c>
      <c r="N744" s="195">
        <v>637170.5</v>
      </c>
      <c r="O744" s="195">
        <v>660316.5</v>
      </c>
      <c r="P744" s="195">
        <v>683189</v>
      </c>
      <c r="Q744" s="195">
        <v>704926</v>
      </c>
      <c r="R744" s="195">
        <v>725069</v>
      </c>
      <c r="S744" s="195">
        <v>744063</v>
      </c>
      <c r="T744" s="195">
        <v>763162.5</v>
      </c>
      <c r="U744" s="195">
        <v>782306</v>
      </c>
      <c r="V744" s="195">
        <v>800627</v>
      </c>
      <c r="W744" s="195">
        <v>818128.5</v>
      </c>
      <c r="X744" s="195">
        <v>833841.5</v>
      </c>
      <c r="Y744" s="195">
        <v>847934.5</v>
      </c>
      <c r="Z744" s="195">
        <v>862368.5</v>
      </c>
      <c r="AA744" s="195">
        <v>875841.5</v>
      </c>
      <c r="AB744" s="195">
        <v>886147.5</v>
      </c>
      <c r="AC744" s="195">
        <v>894075.5</v>
      </c>
      <c r="AD744" s="195">
        <v>899234.5</v>
      </c>
    </row>
    <row r="745" spans="1:30" x14ac:dyDescent="0.2">
      <c r="A745" s="77" t="s">
        <v>34</v>
      </c>
      <c r="B745" s="79" t="s">
        <v>176</v>
      </c>
      <c r="C745" s="105">
        <v>40</v>
      </c>
      <c r="D745" s="105">
        <v>44</v>
      </c>
      <c r="E745" s="106">
        <v>413923</v>
      </c>
      <c r="F745" s="106">
        <v>431682</v>
      </c>
      <c r="G745" s="106">
        <v>450436</v>
      </c>
      <c r="H745" s="106">
        <v>469900</v>
      </c>
      <c r="I745" s="106">
        <v>489629</v>
      </c>
      <c r="J745" s="106">
        <v>509307</v>
      </c>
      <c r="K745" s="106">
        <v>528996</v>
      </c>
      <c r="L745" s="195">
        <v>503287.5</v>
      </c>
      <c r="M745" s="195">
        <v>521719.00000000006</v>
      </c>
      <c r="N745" s="195">
        <v>539779</v>
      </c>
      <c r="O745" s="195">
        <v>556200</v>
      </c>
      <c r="P745" s="195">
        <v>572048</v>
      </c>
      <c r="Q745" s="195">
        <v>589201.5</v>
      </c>
      <c r="R745" s="195">
        <v>608257</v>
      </c>
      <c r="S745" s="195">
        <v>629605.5</v>
      </c>
      <c r="T745" s="195">
        <v>652619</v>
      </c>
      <c r="U745" s="195">
        <v>675361</v>
      </c>
      <c r="V745" s="195">
        <v>696983</v>
      </c>
      <c r="W745" s="195">
        <v>717032</v>
      </c>
      <c r="X745" s="195">
        <v>735948</v>
      </c>
      <c r="Y745" s="195">
        <v>754972</v>
      </c>
      <c r="Z745" s="195">
        <v>774042</v>
      </c>
      <c r="AA745" s="195">
        <v>792298</v>
      </c>
      <c r="AB745" s="195">
        <v>809744.5</v>
      </c>
      <c r="AC745" s="195">
        <v>825420.5</v>
      </c>
      <c r="AD745" s="195">
        <v>839493</v>
      </c>
    </row>
    <row r="746" spans="1:30" x14ac:dyDescent="0.2">
      <c r="A746" s="77" t="s">
        <v>34</v>
      </c>
      <c r="B746" s="79" t="s">
        <v>176</v>
      </c>
      <c r="C746" s="105">
        <v>45</v>
      </c>
      <c r="D746" s="105">
        <v>49</v>
      </c>
      <c r="E746" s="106">
        <v>330658</v>
      </c>
      <c r="F746" s="106">
        <v>343927</v>
      </c>
      <c r="G746" s="106">
        <v>358261</v>
      </c>
      <c r="H746" s="106">
        <v>373614</v>
      </c>
      <c r="I746" s="106">
        <v>389890</v>
      </c>
      <c r="J746" s="106">
        <v>407018</v>
      </c>
      <c r="K746" s="106">
        <v>424854</v>
      </c>
      <c r="L746" s="195">
        <v>405393.5</v>
      </c>
      <c r="M746" s="195">
        <v>421774.5</v>
      </c>
      <c r="N746" s="195">
        <v>438949</v>
      </c>
      <c r="O746" s="195">
        <v>457046</v>
      </c>
      <c r="P746" s="195">
        <v>475829</v>
      </c>
      <c r="Q746" s="195">
        <v>494586</v>
      </c>
      <c r="R746" s="195">
        <v>513399.5</v>
      </c>
      <c r="S746" s="195">
        <v>531514.5</v>
      </c>
      <c r="T746" s="195">
        <v>547811.5</v>
      </c>
      <c r="U746" s="195">
        <v>563551</v>
      </c>
      <c r="V746" s="195">
        <v>580588.5</v>
      </c>
      <c r="W746" s="195">
        <v>599512.5</v>
      </c>
      <c r="X746" s="195">
        <v>620706.5</v>
      </c>
      <c r="Y746" s="195">
        <v>643544.5</v>
      </c>
      <c r="Z746" s="195">
        <v>666114.5</v>
      </c>
      <c r="AA746" s="195">
        <v>687582.5</v>
      </c>
      <c r="AB746" s="195">
        <v>707506</v>
      </c>
      <c r="AC746" s="195">
        <v>726319</v>
      </c>
      <c r="AD746" s="195">
        <v>745243.5</v>
      </c>
    </row>
    <row r="747" spans="1:30" x14ac:dyDescent="0.2">
      <c r="A747" s="77" t="s">
        <v>34</v>
      </c>
      <c r="B747" s="79" t="s">
        <v>176</v>
      </c>
      <c r="C747" s="105">
        <v>50</v>
      </c>
      <c r="D747" s="105">
        <v>54</v>
      </c>
      <c r="E747" s="106">
        <v>269712</v>
      </c>
      <c r="F747" s="106">
        <v>278551</v>
      </c>
      <c r="G747" s="106">
        <v>288396</v>
      </c>
      <c r="H747" s="106">
        <v>299210</v>
      </c>
      <c r="I747" s="106">
        <v>310909</v>
      </c>
      <c r="J747" s="106">
        <v>323473</v>
      </c>
      <c r="K747" s="106">
        <v>336750</v>
      </c>
      <c r="L747" s="195">
        <v>325066</v>
      </c>
      <c r="M747" s="195">
        <v>336086.5</v>
      </c>
      <c r="N747" s="195">
        <v>349138.5</v>
      </c>
      <c r="O747" s="195">
        <v>363796</v>
      </c>
      <c r="P747" s="195">
        <v>379205</v>
      </c>
      <c r="Q747" s="195">
        <v>395361.5</v>
      </c>
      <c r="R747" s="195">
        <v>412194</v>
      </c>
      <c r="S747" s="195">
        <v>429400.5</v>
      </c>
      <c r="T747" s="195">
        <v>447261</v>
      </c>
      <c r="U747" s="195">
        <v>465800.5</v>
      </c>
      <c r="V747" s="195">
        <v>484322</v>
      </c>
      <c r="W747" s="195">
        <v>502907.5</v>
      </c>
      <c r="X747" s="195">
        <v>520812</v>
      </c>
      <c r="Y747" s="195">
        <v>536937</v>
      </c>
      <c r="Z747" s="195">
        <v>552526</v>
      </c>
      <c r="AA747" s="195">
        <v>569402</v>
      </c>
      <c r="AB747" s="195">
        <v>588146.5</v>
      </c>
      <c r="AC747" s="195">
        <v>609130</v>
      </c>
      <c r="AD747" s="195">
        <v>631725</v>
      </c>
    </row>
    <row r="748" spans="1:30" x14ac:dyDescent="0.2">
      <c r="A748" s="77" t="s">
        <v>34</v>
      </c>
      <c r="B748" s="79" t="s">
        <v>176</v>
      </c>
      <c r="C748" s="105">
        <v>55</v>
      </c>
      <c r="D748" s="105">
        <v>59</v>
      </c>
      <c r="E748" s="106">
        <v>226985</v>
      </c>
      <c r="F748" s="106">
        <v>232550</v>
      </c>
      <c r="G748" s="106">
        <v>238852</v>
      </c>
      <c r="H748" s="106">
        <v>245896</v>
      </c>
      <c r="I748" s="106">
        <v>253597</v>
      </c>
      <c r="J748" s="106">
        <v>261945</v>
      </c>
      <c r="K748" s="106">
        <v>270749</v>
      </c>
      <c r="L748" s="195">
        <v>269111.5</v>
      </c>
      <c r="M748" s="195">
        <v>276341.5</v>
      </c>
      <c r="N748" s="195">
        <v>284252.5</v>
      </c>
      <c r="O748" s="195">
        <v>292954</v>
      </c>
      <c r="P748" s="195">
        <v>302309.5</v>
      </c>
      <c r="Q748" s="195">
        <v>312620</v>
      </c>
      <c r="R748" s="195">
        <v>324228.5</v>
      </c>
      <c r="S748" s="195">
        <v>337331.5</v>
      </c>
      <c r="T748" s="195">
        <v>351686</v>
      </c>
      <c r="U748" s="195">
        <v>366776.5</v>
      </c>
      <c r="V748" s="195">
        <v>382604.5</v>
      </c>
      <c r="W748" s="195">
        <v>399098.5</v>
      </c>
      <c r="X748" s="195">
        <v>415964.5</v>
      </c>
      <c r="Y748" s="195">
        <v>433480</v>
      </c>
      <c r="Z748" s="195">
        <v>451667</v>
      </c>
      <c r="AA748" s="195">
        <v>469845.5</v>
      </c>
      <c r="AB748" s="195">
        <v>488099</v>
      </c>
      <c r="AC748" s="195">
        <v>505700</v>
      </c>
      <c r="AD748" s="195">
        <v>521578.49999999994</v>
      </c>
    </row>
    <row r="749" spans="1:30" x14ac:dyDescent="0.2">
      <c r="A749" s="77" t="s">
        <v>34</v>
      </c>
      <c r="B749" s="79" t="s">
        <v>176</v>
      </c>
      <c r="C749" s="105">
        <v>60</v>
      </c>
      <c r="D749" s="105">
        <v>64</v>
      </c>
      <c r="E749" s="106">
        <v>190785</v>
      </c>
      <c r="F749" s="106">
        <v>197617</v>
      </c>
      <c r="G749" s="106">
        <v>203079</v>
      </c>
      <c r="H749" s="106">
        <v>207748</v>
      </c>
      <c r="I749" s="106">
        <v>212504</v>
      </c>
      <c r="J749" s="106">
        <v>217910</v>
      </c>
      <c r="K749" s="106">
        <v>223515</v>
      </c>
      <c r="L749" s="195">
        <v>219448.5</v>
      </c>
      <c r="M749" s="195">
        <v>224347.5</v>
      </c>
      <c r="N749" s="195">
        <v>230734.5</v>
      </c>
      <c r="O749" s="195">
        <v>238110</v>
      </c>
      <c r="P749" s="195">
        <v>245902</v>
      </c>
      <c r="Q749" s="195">
        <v>254037.5</v>
      </c>
      <c r="R749" s="195">
        <v>262206.5</v>
      </c>
      <c r="S749" s="195">
        <v>270353</v>
      </c>
      <c r="T749" s="195">
        <v>278837.5</v>
      </c>
      <c r="U749" s="195">
        <v>287958.5</v>
      </c>
      <c r="V749" s="195">
        <v>298005.5</v>
      </c>
      <c r="W749" s="195">
        <v>309303.5</v>
      </c>
      <c r="X749" s="195">
        <v>322038</v>
      </c>
      <c r="Y749" s="195">
        <v>335979</v>
      </c>
      <c r="Z749" s="195">
        <v>350637.5</v>
      </c>
      <c r="AA749" s="195">
        <v>366016.5</v>
      </c>
      <c r="AB749" s="195">
        <v>382049</v>
      </c>
      <c r="AC749" s="195">
        <v>398456.5</v>
      </c>
      <c r="AD749" s="195">
        <v>415504.5</v>
      </c>
    </row>
    <row r="750" spans="1:30" x14ac:dyDescent="0.2">
      <c r="A750" s="77" t="s">
        <v>34</v>
      </c>
      <c r="B750" s="79" t="s">
        <v>176</v>
      </c>
      <c r="C750" s="105">
        <v>65</v>
      </c>
      <c r="D750" s="105">
        <v>69</v>
      </c>
      <c r="E750" s="106">
        <v>132970</v>
      </c>
      <c r="F750" s="106">
        <v>141072</v>
      </c>
      <c r="G750" s="106">
        <v>151044</v>
      </c>
      <c r="H750" s="106">
        <v>161799</v>
      </c>
      <c r="I750" s="106">
        <v>171787</v>
      </c>
      <c r="J750" s="106">
        <v>180150</v>
      </c>
      <c r="K750" s="106">
        <v>186765</v>
      </c>
      <c r="L750" s="195">
        <v>174963</v>
      </c>
      <c r="M750" s="195">
        <v>179650</v>
      </c>
      <c r="N750" s="195">
        <v>184780.5</v>
      </c>
      <c r="O750" s="195">
        <v>190325.5</v>
      </c>
      <c r="P750" s="195">
        <v>195968</v>
      </c>
      <c r="Q750" s="195">
        <v>201777.5</v>
      </c>
      <c r="R750" s="195">
        <v>207950.5</v>
      </c>
      <c r="S750" s="195">
        <v>214650.5</v>
      </c>
      <c r="T750" s="195">
        <v>221737.5</v>
      </c>
      <c r="U750" s="195">
        <v>229223.5</v>
      </c>
      <c r="V750" s="195">
        <v>237040</v>
      </c>
      <c r="W750" s="195">
        <v>244896.5</v>
      </c>
      <c r="X750" s="195">
        <v>252742.5</v>
      </c>
      <c r="Y750" s="195">
        <v>260918</v>
      </c>
      <c r="Z750" s="195">
        <v>269707.5</v>
      </c>
      <c r="AA750" s="195">
        <v>279382.5</v>
      </c>
      <c r="AB750" s="195">
        <v>290246</v>
      </c>
      <c r="AC750" s="195">
        <v>302474</v>
      </c>
      <c r="AD750" s="195">
        <v>315849.5</v>
      </c>
    </row>
    <row r="751" spans="1:30" x14ac:dyDescent="0.2">
      <c r="A751" s="77" t="s">
        <v>34</v>
      </c>
      <c r="B751" s="79" t="s">
        <v>176</v>
      </c>
      <c r="C751" s="105">
        <v>70</v>
      </c>
      <c r="D751" s="105">
        <v>74</v>
      </c>
      <c r="E751" s="106">
        <v>102339</v>
      </c>
      <c r="F751" s="106">
        <v>104836</v>
      </c>
      <c r="G751" s="106">
        <v>107612</v>
      </c>
      <c r="H751" s="106">
        <v>111141</v>
      </c>
      <c r="I751" s="106">
        <v>116114</v>
      </c>
      <c r="J751" s="106">
        <v>122830</v>
      </c>
      <c r="K751" s="106">
        <v>130256</v>
      </c>
      <c r="L751" s="195">
        <v>126441.5</v>
      </c>
      <c r="M751" s="195">
        <v>130836.5</v>
      </c>
      <c r="N751" s="195">
        <v>136291</v>
      </c>
      <c r="O751" s="195">
        <v>142745</v>
      </c>
      <c r="P751" s="195">
        <v>149140.5</v>
      </c>
      <c r="Q751" s="195">
        <v>155205</v>
      </c>
      <c r="R751" s="195">
        <v>160890</v>
      </c>
      <c r="S751" s="195">
        <v>166225.5</v>
      </c>
      <c r="T751" s="195">
        <v>171430</v>
      </c>
      <c r="U751" s="195">
        <v>176734.5</v>
      </c>
      <c r="V751" s="195">
        <v>182204.5</v>
      </c>
      <c r="W751" s="195">
        <v>188018</v>
      </c>
      <c r="X751" s="195">
        <v>194319</v>
      </c>
      <c r="Y751" s="195">
        <v>200979</v>
      </c>
      <c r="Z751" s="195">
        <v>208013.5</v>
      </c>
      <c r="AA751" s="195">
        <v>215360</v>
      </c>
      <c r="AB751" s="195">
        <v>222753</v>
      </c>
      <c r="AC751" s="195">
        <v>230149.5</v>
      </c>
      <c r="AD751" s="195">
        <v>237861</v>
      </c>
    </row>
    <row r="752" spans="1:30" x14ac:dyDescent="0.2">
      <c r="A752" s="77" t="s">
        <v>34</v>
      </c>
      <c r="B752" s="79" t="s">
        <v>176</v>
      </c>
      <c r="C752" s="105">
        <v>75</v>
      </c>
      <c r="D752" s="105">
        <v>79</v>
      </c>
      <c r="E752" s="106">
        <v>77740</v>
      </c>
      <c r="F752" s="106">
        <v>79209</v>
      </c>
      <c r="G752" s="106">
        <v>81091</v>
      </c>
      <c r="H752" s="106">
        <v>83382</v>
      </c>
      <c r="I752" s="106">
        <v>86029</v>
      </c>
      <c r="J752" s="106">
        <v>89037</v>
      </c>
      <c r="K752" s="106">
        <v>91301</v>
      </c>
      <c r="L752" s="195">
        <v>82646.5</v>
      </c>
      <c r="M752" s="195">
        <v>85768</v>
      </c>
      <c r="N752" s="195">
        <v>90132.5</v>
      </c>
      <c r="O752" s="195">
        <v>94995</v>
      </c>
      <c r="P752" s="195">
        <v>99996</v>
      </c>
      <c r="Q752" s="195">
        <v>105197.5</v>
      </c>
      <c r="R752" s="195">
        <v>110368</v>
      </c>
      <c r="S752" s="195">
        <v>115706.5</v>
      </c>
      <c r="T752" s="195">
        <v>121382.5</v>
      </c>
      <c r="U752" s="195">
        <v>127013</v>
      </c>
      <c r="V752" s="195">
        <v>132378</v>
      </c>
      <c r="W752" s="195">
        <v>137436.5</v>
      </c>
      <c r="X752" s="195">
        <v>142212</v>
      </c>
      <c r="Y752" s="195">
        <v>146890.5</v>
      </c>
      <c r="Z752" s="195">
        <v>151675</v>
      </c>
      <c r="AA752" s="195">
        <v>156620.5</v>
      </c>
      <c r="AB752" s="195">
        <v>161875.5</v>
      </c>
      <c r="AC752" s="195">
        <v>167565.5</v>
      </c>
      <c r="AD752" s="195">
        <v>173576.5</v>
      </c>
    </row>
    <row r="753" spans="1:30" x14ac:dyDescent="0.2">
      <c r="A753" s="77" t="s">
        <v>34</v>
      </c>
      <c r="B753" s="79" t="s">
        <v>176</v>
      </c>
      <c r="C753" s="105">
        <v>80</v>
      </c>
      <c r="D753" s="105">
        <v>84</v>
      </c>
      <c r="E753" s="106">
        <v>52846</v>
      </c>
      <c r="F753" s="106">
        <v>54102</v>
      </c>
      <c r="G753" s="106">
        <v>55351</v>
      </c>
      <c r="H753" s="106">
        <v>56754</v>
      </c>
      <c r="I753" s="106">
        <v>58400</v>
      </c>
      <c r="J753" s="106">
        <v>60319</v>
      </c>
      <c r="K753" s="106">
        <v>61715</v>
      </c>
      <c r="L753" s="195">
        <v>50747</v>
      </c>
      <c r="M753" s="195">
        <v>51722</v>
      </c>
      <c r="N753" s="195">
        <v>53554</v>
      </c>
      <c r="O753" s="195">
        <v>55997.5</v>
      </c>
      <c r="P753" s="195">
        <v>58677.5</v>
      </c>
      <c r="Q753" s="195">
        <v>61757</v>
      </c>
      <c r="R753" s="195">
        <v>65434.5</v>
      </c>
      <c r="S753" s="195">
        <v>69401</v>
      </c>
      <c r="T753" s="195">
        <v>73281</v>
      </c>
      <c r="U753" s="195">
        <v>77276</v>
      </c>
      <c r="V753" s="195">
        <v>81453</v>
      </c>
      <c r="W753" s="195">
        <v>85644.5</v>
      </c>
      <c r="X753" s="195">
        <v>89985.5</v>
      </c>
      <c r="Y753" s="195">
        <v>94581</v>
      </c>
      <c r="Z753" s="195">
        <v>99146</v>
      </c>
      <c r="AA753" s="195">
        <v>103521.5</v>
      </c>
      <c r="AB753" s="195">
        <v>107674</v>
      </c>
      <c r="AC753" s="195">
        <v>111623.5</v>
      </c>
      <c r="AD753" s="195">
        <v>115516</v>
      </c>
    </row>
    <row r="754" spans="1:30" x14ac:dyDescent="0.2">
      <c r="A754" s="77" t="s">
        <v>34</v>
      </c>
      <c r="B754" s="79" t="s">
        <v>176</v>
      </c>
      <c r="C754" s="105">
        <v>85</v>
      </c>
      <c r="D754" s="105">
        <v>89</v>
      </c>
      <c r="E754" s="106">
        <v>26890</v>
      </c>
      <c r="F754" s="106">
        <v>28618</v>
      </c>
      <c r="G754" s="106">
        <v>30120</v>
      </c>
      <c r="H754" s="106">
        <v>31343</v>
      </c>
      <c r="I754" s="106">
        <v>32463</v>
      </c>
      <c r="J754" s="106">
        <v>33559</v>
      </c>
      <c r="K754" s="106">
        <v>34968</v>
      </c>
      <c r="L754" s="195">
        <v>30064</v>
      </c>
      <c r="M754" s="195">
        <v>29174</v>
      </c>
      <c r="N754" s="195">
        <v>29243.5</v>
      </c>
      <c r="O754" s="195">
        <v>30086.5</v>
      </c>
      <c r="P754" s="195">
        <v>31229</v>
      </c>
      <c r="Q754" s="195">
        <v>32608.5</v>
      </c>
      <c r="R754" s="195">
        <v>34147</v>
      </c>
      <c r="S754" s="195">
        <v>35777.5</v>
      </c>
      <c r="T754" s="195">
        <v>37492.5</v>
      </c>
      <c r="U754" s="195">
        <v>39379</v>
      </c>
      <c r="V754" s="195">
        <v>41553</v>
      </c>
      <c r="W754" s="195">
        <v>44149.5</v>
      </c>
      <c r="X754" s="195">
        <v>46939.5</v>
      </c>
      <c r="Y754" s="195">
        <v>49654</v>
      </c>
      <c r="Z754" s="195">
        <v>52454</v>
      </c>
      <c r="AA754" s="195">
        <v>55403.5</v>
      </c>
      <c r="AB754" s="195">
        <v>58393.5</v>
      </c>
      <c r="AC754" s="195">
        <v>61502.5</v>
      </c>
      <c r="AD754" s="195">
        <v>64779</v>
      </c>
    </row>
    <row r="755" spans="1:30" x14ac:dyDescent="0.2">
      <c r="A755" s="77" t="s">
        <v>34</v>
      </c>
      <c r="B755" s="79" t="s">
        <v>176</v>
      </c>
      <c r="C755" s="105">
        <v>90</v>
      </c>
      <c r="D755" s="105">
        <v>94</v>
      </c>
      <c r="E755" s="106">
        <v>8637</v>
      </c>
      <c r="F755" s="106">
        <v>9934</v>
      </c>
      <c r="G755" s="106">
        <v>10926</v>
      </c>
      <c r="H755" s="106">
        <v>11760</v>
      </c>
      <c r="I755" s="106">
        <v>12378</v>
      </c>
      <c r="J755" s="106">
        <v>12874</v>
      </c>
      <c r="K755" s="106">
        <v>14260</v>
      </c>
      <c r="L755" s="195">
        <v>15615</v>
      </c>
      <c r="M755" s="195">
        <v>15312</v>
      </c>
      <c r="N755" s="195">
        <v>15224.5</v>
      </c>
      <c r="O755" s="195">
        <v>15311</v>
      </c>
      <c r="P755" s="195">
        <v>15341.5</v>
      </c>
      <c r="Q755" s="195">
        <v>15362.5</v>
      </c>
      <c r="R755" s="195">
        <v>15474</v>
      </c>
      <c r="S755" s="195">
        <v>15778</v>
      </c>
      <c r="T755" s="195">
        <v>16285</v>
      </c>
      <c r="U755" s="195">
        <v>16951.5</v>
      </c>
      <c r="V755" s="195">
        <v>17745</v>
      </c>
      <c r="W755" s="195">
        <v>18622</v>
      </c>
      <c r="X755" s="195">
        <v>19550.5</v>
      </c>
      <c r="Y755" s="195">
        <v>20530.5</v>
      </c>
      <c r="Z755" s="195">
        <v>21615</v>
      </c>
      <c r="AA755" s="195">
        <v>22872.5</v>
      </c>
      <c r="AB755" s="195">
        <v>24375.5</v>
      </c>
      <c r="AC755" s="195">
        <v>25982</v>
      </c>
      <c r="AD755" s="195">
        <v>27531</v>
      </c>
    </row>
    <row r="756" spans="1:30" x14ac:dyDescent="0.2">
      <c r="A756" s="77" t="s">
        <v>34</v>
      </c>
      <c r="B756" s="79" t="s">
        <v>176</v>
      </c>
      <c r="C756" s="105">
        <v>95</v>
      </c>
      <c r="D756" s="105">
        <v>99</v>
      </c>
      <c r="E756" s="106">
        <v>1616</v>
      </c>
      <c r="F756" s="106">
        <v>1920</v>
      </c>
      <c r="G756" s="106">
        <v>2358</v>
      </c>
      <c r="H756" s="106">
        <v>2739</v>
      </c>
      <c r="I756" s="106">
        <v>2915</v>
      </c>
      <c r="J756" s="106">
        <v>2793</v>
      </c>
      <c r="K756" s="106">
        <v>3245</v>
      </c>
      <c r="L756" s="195">
        <v>4746</v>
      </c>
      <c r="M756" s="195">
        <v>4897</v>
      </c>
      <c r="N756" s="195">
        <v>5144.5</v>
      </c>
      <c r="O756" s="195">
        <v>5428</v>
      </c>
      <c r="P756" s="195">
        <v>5661</v>
      </c>
      <c r="Q756" s="195">
        <v>5863.5</v>
      </c>
      <c r="R756" s="195">
        <v>6006</v>
      </c>
      <c r="S756" s="195">
        <v>6077.5</v>
      </c>
      <c r="T756" s="195">
        <v>6107.5</v>
      </c>
      <c r="U756" s="195">
        <v>6118.5</v>
      </c>
      <c r="V756" s="195">
        <v>6136</v>
      </c>
      <c r="W756" s="195">
        <v>6197.5</v>
      </c>
      <c r="X756" s="195">
        <v>6339</v>
      </c>
      <c r="Y756" s="195">
        <v>6563</v>
      </c>
      <c r="Z756" s="195">
        <v>6849.5</v>
      </c>
      <c r="AA756" s="195">
        <v>7185.5</v>
      </c>
      <c r="AB756" s="195">
        <v>7552.5</v>
      </c>
      <c r="AC756" s="195">
        <v>7940.5</v>
      </c>
      <c r="AD756" s="195">
        <v>8353</v>
      </c>
    </row>
    <row r="757" spans="1:30" x14ac:dyDescent="0.2">
      <c r="A757" s="77" t="s">
        <v>34</v>
      </c>
      <c r="B757" s="79" t="s">
        <v>176</v>
      </c>
      <c r="C757" s="105">
        <v>100</v>
      </c>
      <c r="D757" s="105">
        <v>104</v>
      </c>
      <c r="E757" s="106">
        <v>132</v>
      </c>
      <c r="F757" s="106">
        <v>159</v>
      </c>
      <c r="G757" s="106">
        <v>193</v>
      </c>
      <c r="H757" s="106">
        <v>232</v>
      </c>
      <c r="I757" s="106">
        <v>275</v>
      </c>
      <c r="J757" s="106">
        <v>319</v>
      </c>
      <c r="K757" s="106">
        <v>365</v>
      </c>
      <c r="L757" s="195">
        <v>874</v>
      </c>
      <c r="M757" s="195">
        <v>922</v>
      </c>
      <c r="N757" s="195">
        <v>999.5</v>
      </c>
      <c r="O757" s="195">
        <v>1101.5</v>
      </c>
      <c r="P757" s="195">
        <v>1210</v>
      </c>
      <c r="Q757" s="195">
        <v>1327</v>
      </c>
      <c r="R757" s="195">
        <v>1446.5</v>
      </c>
      <c r="S757" s="195">
        <v>1555</v>
      </c>
      <c r="T757" s="195">
        <v>1641.5</v>
      </c>
      <c r="U757" s="195">
        <v>1716</v>
      </c>
      <c r="V757" s="195">
        <v>1786</v>
      </c>
      <c r="W757" s="195">
        <v>1840</v>
      </c>
      <c r="X757" s="195">
        <v>1870.5</v>
      </c>
      <c r="Y757" s="195">
        <v>1886</v>
      </c>
      <c r="Z757" s="195">
        <v>1899.5</v>
      </c>
      <c r="AA757" s="195">
        <v>1915.5</v>
      </c>
      <c r="AB757" s="195">
        <v>1941.5</v>
      </c>
      <c r="AC757" s="195">
        <v>1986.5</v>
      </c>
      <c r="AD757" s="195">
        <v>2050</v>
      </c>
    </row>
    <row r="758" spans="1:30" x14ac:dyDescent="0.2">
      <c r="A758" s="77" t="s">
        <v>44</v>
      </c>
      <c r="B758" s="79" t="s">
        <v>175</v>
      </c>
      <c r="C758" s="105">
        <v>0</v>
      </c>
      <c r="D758" s="105">
        <v>4</v>
      </c>
      <c r="E758" s="105">
        <v>38527</v>
      </c>
      <c r="F758" s="105">
        <v>39226</v>
      </c>
      <c r="G758" s="105">
        <v>39243</v>
      </c>
      <c r="H758" s="105">
        <v>38813</v>
      </c>
      <c r="I758" s="105">
        <v>38279</v>
      </c>
      <c r="J758" s="105">
        <v>37908</v>
      </c>
      <c r="K758" s="105">
        <v>37311</v>
      </c>
      <c r="L758" s="195">
        <v>40083.5</v>
      </c>
      <c r="M758" s="195">
        <v>39960.5</v>
      </c>
      <c r="N758" s="195">
        <v>39636.5</v>
      </c>
      <c r="O758" s="195">
        <v>39191.5</v>
      </c>
      <c r="P758" s="195">
        <v>38754</v>
      </c>
      <c r="Q758" s="195">
        <v>38291.5</v>
      </c>
      <c r="R758" s="195">
        <v>37846</v>
      </c>
      <c r="S758" s="195">
        <v>37409</v>
      </c>
      <c r="T758" s="195">
        <v>36986</v>
      </c>
      <c r="U758" s="195">
        <v>36559.5</v>
      </c>
      <c r="V758" s="195">
        <v>36126</v>
      </c>
      <c r="W758" s="195">
        <v>35703</v>
      </c>
      <c r="X758" s="195">
        <v>35280.5</v>
      </c>
      <c r="Y758" s="195">
        <v>34854.5</v>
      </c>
      <c r="Z758" s="195">
        <v>34453.5</v>
      </c>
      <c r="AA758" s="195">
        <v>34084</v>
      </c>
      <c r="AB758" s="195">
        <v>33725</v>
      </c>
      <c r="AC758" s="195">
        <v>33390.5</v>
      </c>
      <c r="AD758" s="195">
        <v>33100.5</v>
      </c>
    </row>
    <row r="759" spans="1:30" x14ac:dyDescent="0.2">
      <c r="A759" s="77" t="s">
        <v>44</v>
      </c>
      <c r="B759" s="79" t="s">
        <v>175</v>
      </c>
      <c r="C759" s="105">
        <v>5</v>
      </c>
      <c r="D759" s="105">
        <v>9</v>
      </c>
      <c r="E759" s="105">
        <v>36289</v>
      </c>
      <c r="F759" s="105">
        <v>36122</v>
      </c>
      <c r="G759" s="105">
        <v>36336</v>
      </c>
      <c r="H759" s="105">
        <v>36862</v>
      </c>
      <c r="I759" s="105">
        <v>37497</v>
      </c>
      <c r="J759" s="105">
        <v>37964</v>
      </c>
      <c r="K759" s="105">
        <v>38247</v>
      </c>
      <c r="L759" s="195">
        <v>39104.5</v>
      </c>
      <c r="M759" s="195">
        <v>39147</v>
      </c>
      <c r="N759" s="195">
        <v>39285.5</v>
      </c>
      <c r="O759" s="195">
        <v>39428</v>
      </c>
      <c r="P759" s="195">
        <v>39463.5</v>
      </c>
      <c r="Q759" s="195">
        <v>39437</v>
      </c>
      <c r="R759" s="195">
        <v>39318</v>
      </c>
      <c r="S759" s="195">
        <v>38997</v>
      </c>
      <c r="T759" s="195">
        <v>38555.5</v>
      </c>
      <c r="U759" s="195">
        <v>38120.5</v>
      </c>
      <c r="V759" s="195">
        <v>37662</v>
      </c>
      <c r="W759" s="195">
        <v>37220</v>
      </c>
      <c r="X759" s="195">
        <v>36785</v>
      </c>
      <c r="Y759" s="195">
        <v>36364.5</v>
      </c>
      <c r="Z759" s="195">
        <v>35941</v>
      </c>
      <c r="AA759" s="195">
        <v>35510.5</v>
      </c>
      <c r="AB759" s="195">
        <v>35090.5</v>
      </c>
      <c r="AC759" s="195">
        <v>34671</v>
      </c>
      <c r="AD759" s="195">
        <v>34246.5</v>
      </c>
    </row>
    <row r="760" spans="1:30" x14ac:dyDescent="0.2">
      <c r="A760" s="77" t="s">
        <v>44</v>
      </c>
      <c r="B760" s="79" t="s">
        <v>175</v>
      </c>
      <c r="C760" s="105">
        <v>10</v>
      </c>
      <c r="D760" s="105">
        <v>14</v>
      </c>
      <c r="E760" s="105">
        <v>39241</v>
      </c>
      <c r="F760" s="105">
        <v>38061</v>
      </c>
      <c r="G760" s="105">
        <v>37149</v>
      </c>
      <c r="H760" s="105">
        <v>36473</v>
      </c>
      <c r="I760" s="105">
        <v>36032</v>
      </c>
      <c r="J760" s="105">
        <v>35865</v>
      </c>
      <c r="K760" s="105">
        <v>35860</v>
      </c>
      <c r="L760" s="195">
        <v>38272.5</v>
      </c>
      <c r="M760" s="195">
        <v>38426.5</v>
      </c>
      <c r="N760" s="195">
        <v>38565.5</v>
      </c>
      <c r="O760" s="195">
        <v>38682</v>
      </c>
      <c r="P760" s="195">
        <v>38755</v>
      </c>
      <c r="Q760" s="195">
        <v>38806</v>
      </c>
      <c r="R760" s="195">
        <v>38849.5</v>
      </c>
      <c r="S760" s="195">
        <v>38987</v>
      </c>
      <c r="T760" s="195">
        <v>39129</v>
      </c>
      <c r="U760" s="195">
        <v>39165</v>
      </c>
      <c r="V760" s="195">
        <v>39138.5</v>
      </c>
      <c r="W760" s="195">
        <v>39019</v>
      </c>
      <c r="X760" s="195">
        <v>38699</v>
      </c>
      <c r="Y760" s="195">
        <v>38259.5</v>
      </c>
      <c r="Z760" s="195">
        <v>37825</v>
      </c>
      <c r="AA760" s="195">
        <v>37366</v>
      </c>
      <c r="AB760" s="195">
        <v>36924.5</v>
      </c>
      <c r="AC760" s="195">
        <v>36491</v>
      </c>
      <c r="AD760" s="195">
        <v>36071.5</v>
      </c>
    </row>
    <row r="761" spans="1:30" x14ac:dyDescent="0.2">
      <c r="A761" s="77" t="s">
        <v>44</v>
      </c>
      <c r="B761" s="79" t="s">
        <v>175</v>
      </c>
      <c r="C761" s="105">
        <v>15</v>
      </c>
      <c r="D761" s="105">
        <v>19</v>
      </c>
      <c r="E761" s="105">
        <v>43223</v>
      </c>
      <c r="F761" s="105">
        <v>42410</v>
      </c>
      <c r="G761" s="105">
        <v>41289</v>
      </c>
      <c r="H761" s="105">
        <v>40009</v>
      </c>
      <c r="I761" s="105">
        <v>38771</v>
      </c>
      <c r="J761" s="105">
        <v>37714</v>
      </c>
      <c r="K761" s="105">
        <v>36669</v>
      </c>
      <c r="L761" s="195">
        <v>37175</v>
      </c>
      <c r="M761" s="195">
        <v>37162.5</v>
      </c>
      <c r="N761" s="195">
        <v>37228</v>
      </c>
      <c r="O761" s="195">
        <v>37352.5</v>
      </c>
      <c r="P761" s="195">
        <v>37528.5</v>
      </c>
      <c r="Q761" s="195">
        <v>37710.5</v>
      </c>
      <c r="R761" s="195">
        <v>37866</v>
      </c>
      <c r="S761" s="195">
        <v>38005</v>
      </c>
      <c r="T761" s="195">
        <v>38121.5</v>
      </c>
      <c r="U761" s="195">
        <v>38196</v>
      </c>
      <c r="V761" s="195">
        <v>38247.5</v>
      </c>
      <c r="W761" s="195">
        <v>38291</v>
      </c>
      <c r="X761" s="195">
        <v>38429.5</v>
      </c>
      <c r="Y761" s="195">
        <v>38572</v>
      </c>
      <c r="Z761" s="195">
        <v>38608</v>
      </c>
      <c r="AA761" s="195">
        <v>38581.5</v>
      </c>
      <c r="AB761" s="195">
        <v>38463</v>
      </c>
      <c r="AC761" s="195">
        <v>38144.5</v>
      </c>
      <c r="AD761" s="195">
        <v>37706</v>
      </c>
    </row>
    <row r="762" spans="1:30" x14ac:dyDescent="0.2">
      <c r="A762" s="77" t="s">
        <v>44</v>
      </c>
      <c r="B762" s="79" t="s">
        <v>175</v>
      </c>
      <c r="C762" s="105">
        <v>20</v>
      </c>
      <c r="D762" s="105">
        <v>24</v>
      </c>
      <c r="E762" s="105">
        <v>37745</v>
      </c>
      <c r="F762" s="105">
        <v>39182</v>
      </c>
      <c r="G762" s="105">
        <v>40126</v>
      </c>
      <c r="H762" s="105">
        <v>40581</v>
      </c>
      <c r="I762" s="105">
        <v>40629</v>
      </c>
      <c r="J762" s="105">
        <v>40358</v>
      </c>
      <c r="K762" s="105">
        <v>39814</v>
      </c>
      <c r="L762" s="195">
        <v>37872</v>
      </c>
      <c r="M762" s="195">
        <v>37365.5</v>
      </c>
      <c r="N762" s="195">
        <v>36853</v>
      </c>
      <c r="O762" s="195">
        <v>36405</v>
      </c>
      <c r="P762" s="195">
        <v>36077</v>
      </c>
      <c r="Q762" s="195">
        <v>35924.5</v>
      </c>
      <c r="R762" s="195">
        <v>35917.5</v>
      </c>
      <c r="S762" s="195">
        <v>35984</v>
      </c>
      <c r="T762" s="195">
        <v>36109.5</v>
      </c>
      <c r="U762" s="195">
        <v>36287</v>
      </c>
      <c r="V762" s="195">
        <v>36470.5</v>
      </c>
      <c r="W762" s="195">
        <v>36627.5</v>
      </c>
      <c r="X762" s="195">
        <v>36767</v>
      </c>
      <c r="Y762" s="195">
        <v>36885</v>
      </c>
      <c r="Z762" s="195">
        <v>36960.5</v>
      </c>
      <c r="AA762" s="195">
        <v>37012</v>
      </c>
      <c r="AB762" s="195">
        <v>37057</v>
      </c>
      <c r="AC762" s="195">
        <v>37196</v>
      </c>
      <c r="AD762" s="195">
        <v>37339</v>
      </c>
    </row>
    <row r="763" spans="1:30" x14ac:dyDescent="0.2">
      <c r="A763" s="77" t="s">
        <v>44</v>
      </c>
      <c r="B763" s="79" t="s">
        <v>175</v>
      </c>
      <c r="C763" s="105">
        <v>25</v>
      </c>
      <c r="D763" s="105">
        <v>29</v>
      </c>
      <c r="E763" s="105">
        <v>24284</v>
      </c>
      <c r="F763" s="105">
        <v>25478</v>
      </c>
      <c r="G763" s="105">
        <v>27650</v>
      </c>
      <c r="H763" s="105">
        <v>30357</v>
      </c>
      <c r="I763" s="105">
        <v>32891</v>
      </c>
      <c r="J763" s="105">
        <v>34806</v>
      </c>
      <c r="K763" s="105">
        <v>36377</v>
      </c>
      <c r="L763" s="195">
        <v>35917</v>
      </c>
      <c r="M763" s="195">
        <v>36391</v>
      </c>
      <c r="N763" s="195">
        <v>36687.5</v>
      </c>
      <c r="O763" s="195">
        <v>36765</v>
      </c>
      <c r="P763" s="195">
        <v>36622.5</v>
      </c>
      <c r="Q763" s="195">
        <v>36268</v>
      </c>
      <c r="R763" s="195">
        <v>35776.5</v>
      </c>
      <c r="S763" s="195">
        <v>35274.5</v>
      </c>
      <c r="T763" s="195">
        <v>34837.5</v>
      </c>
      <c r="U763" s="195">
        <v>34518.5</v>
      </c>
      <c r="V763" s="195">
        <v>34371.5</v>
      </c>
      <c r="W763" s="195">
        <v>34369</v>
      </c>
      <c r="X763" s="195">
        <v>34439.5</v>
      </c>
      <c r="Y763" s="195">
        <v>34568</v>
      </c>
      <c r="Z763" s="195">
        <v>34748</v>
      </c>
      <c r="AA763" s="195">
        <v>34932.5</v>
      </c>
      <c r="AB763" s="195">
        <v>35090.5</v>
      </c>
      <c r="AC763" s="195">
        <v>35232.5</v>
      </c>
      <c r="AD763" s="195">
        <v>35352.5</v>
      </c>
    </row>
    <row r="764" spans="1:30" x14ac:dyDescent="0.2">
      <c r="A764" s="77" t="s">
        <v>44</v>
      </c>
      <c r="B764" s="79" t="s">
        <v>175</v>
      </c>
      <c r="C764" s="105">
        <v>30</v>
      </c>
      <c r="D764" s="105">
        <v>34</v>
      </c>
      <c r="E764" s="105">
        <v>26281</v>
      </c>
      <c r="F764" s="105">
        <v>25451</v>
      </c>
      <c r="G764" s="105">
        <v>24118</v>
      </c>
      <c r="H764" s="105">
        <v>22708</v>
      </c>
      <c r="I764" s="105">
        <v>21898</v>
      </c>
      <c r="J764" s="105">
        <v>22081</v>
      </c>
      <c r="K764" s="105">
        <v>23328</v>
      </c>
      <c r="L764" s="195">
        <v>28592</v>
      </c>
      <c r="M764" s="195">
        <v>30095.5</v>
      </c>
      <c r="N764" s="195">
        <v>31525</v>
      </c>
      <c r="O764" s="195">
        <v>32828</v>
      </c>
      <c r="P764" s="195">
        <v>33789.5</v>
      </c>
      <c r="Q764" s="195">
        <v>34414</v>
      </c>
      <c r="R764" s="195">
        <v>34893.5</v>
      </c>
      <c r="S764" s="195">
        <v>35193.5</v>
      </c>
      <c r="T764" s="195">
        <v>35276.5</v>
      </c>
      <c r="U764" s="195">
        <v>35141</v>
      </c>
      <c r="V764" s="195">
        <v>34797.5</v>
      </c>
      <c r="W764" s="195">
        <v>34320</v>
      </c>
      <c r="X764" s="195">
        <v>33831.5</v>
      </c>
      <c r="Y764" s="195">
        <v>33405</v>
      </c>
      <c r="Z764" s="195">
        <v>33095</v>
      </c>
      <c r="AA764" s="195">
        <v>32955.5</v>
      </c>
      <c r="AB764" s="195">
        <v>32957</v>
      </c>
      <c r="AC764" s="195">
        <v>33030.5</v>
      </c>
      <c r="AD764" s="195">
        <v>33162.5</v>
      </c>
    </row>
    <row r="765" spans="1:30" x14ac:dyDescent="0.2">
      <c r="A765" s="77" t="s">
        <v>44</v>
      </c>
      <c r="B765" s="79" t="s">
        <v>175</v>
      </c>
      <c r="C765" s="105">
        <v>35</v>
      </c>
      <c r="D765" s="105">
        <v>39</v>
      </c>
      <c r="E765" s="105">
        <v>24074</v>
      </c>
      <c r="F765" s="105">
        <v>24164</v>
      </c>
      <c r="G765" s="105">
        <v>24498</v>
      </c>
      <c r="H765" s="105">
        <v>24863</v>
      </c>
      <c r="I765" s="105">
        <v>24919</v>
      </c>
      <c r="J765" s="105">
        <v>24489</v>
      </c>
      <c r="K765" s="105">
        <v>23731</v>
      </c>
      <c r="L765" s="195">
        <v>22503</v>
      </c>
      <c r="M765" s="195">
        <v>22944.5</v>
      </c>
      <c r="N765" s="195">
        <v>23645.5</v>
      </c>
      <c r="O765" s="195">
        <v>24577</v>
      </c>
      <c r="P765" s="195">
        <v>25853</v>
      </c>
      <c r="Q765" s="195">
        <v>27367.5</v>
      </c>
      <c r="R765" s="195">
        <v>28856</v>
      </c>
      <c r="S765" s="195">
        <v>30266.5</v>
      </c>
      <c r="T765" s="195">
        <v>31552</v>
      </c>
      <c r="U765" s="195">
        <v>32502.000000000004</v>
      </c>
      <c r="V765" s="195">
        <v>33123.5</v>
      </c>
      <c r="W765" s="195">
        <v>33603</v>
      </c>
      <c r="X765" s="195">
        <v>33904.5</v>
      </c>
      <c r="Y765" s="195">
        <v>33992</v>
      </c>
      <c r="Z765" s="195">
        <v>33865.5</v>
      </c>
      <c r="AA765" s="195">
        <v>33534</v>
      </c>
      <c r="AB765" s="195">
        <v>33070</v>
      </c>
      <c r="AC765" s="195">
        <v>32595</v>
      </c>
      <c r="AD765" s="195">
        <v>32180.999999999996</v>
      </c>
    </row>
    <row r="766" spans="1:30" x14ac:dyDescent="0.2">
      <c r="A766" s="77" t="s">
        <v>44</v>
      </c>
      <c r="B766" s="79" t="s">
        <v>175</v>
      </c>
      <c r="C766" s="105">
        <v>40</v>
      </c>
      <c r="D766" s="105">
        <v>44</v>
      </c>
      <c r="E766" s="105">
        <v>23712</v>
      </c>
      <c r="F766" s="105">
        <v>23444</v>
      </c>
      <c r="G766" s="105">
        <v>23151</v>
      </c>
      <c r="H766" s="105">
        <v>22873</v>
      </c>
      <c r="I766" s="105">
        <v>22675</v>
      </c>
      <c r="J766" s="105">
        <v>22595</v>
      </c>
      <c r="K766" s="105">
        <v>22741</v>
      </c>
      <c r="L766" s="195">
        <v>22001</v>
      </c>
      <c r="M766" s="195">
        <v>21672</v>
      </c>
      <c r="N766" s="195">
        <v>21397</v>
      </c>
      <c r="O766" s="195">
        <v>21223.5</v>
      </c>
      <c r="P766" s="195">
        <v>21218.5</v>
      </c>
      <c r="Q766" s="195">
        <v>21431</v>
      </c>
      <c r="R766" s="195">
        <v>21881.5</v>
      </c>
      <c r="S766" s="195">
        <v>22572.5</v>
      </c>
      <c r="T766" s="195">
        <v>23487.5</v>
      </c>
      <c r="U766" s="195">
        <v>24739.5</v>
      </c>
      <c r="V766" s="195">
        <v>26225</v>
      </c>
      <c r="W766" s="195">
        <v>27684.5</v>
      </c>
      <c r="X766" s="195">
        <v>29067.5</v>
      </c>
      <c r="Y766" s="195">
        <v>30329</v>
      </c>
      <c r="Z766" s="195">
        <v>31264</v>
      </c>
      <c r="AA766" s="195">
        <v>31879</v>
      </c>
      <c r="AB766" s="195">
        <v>32354.5</v>
      </c>
      <c r="AC766" s="195">
        <v>32656</v>
      </c>
      <c r="AD766" s="195">
        <v>32748.5</v>
      </c>
    </row>
    <row r="767" spans="1:30" x14ac:dyDescent="0.2">
      <c r="A767" s="77" t="s">
        <v>44</v>
      </c>
      <c r="B767" s="79" t="s">
        <v>175</v>
      </c>
      <c r="C767" s="105">
        <v>45</v>
      </c>
      <c r="D767" s="105">
        <v>49</v>
      </c>
      <c r="E767" s="105">
        <v>22928</v>
      </c>
      <c r="F767" s="105">
        <v>22999</v>
      </c>
      <c r="G767" s="105">
        <v>22957</v>
      </c>
      <c r="H767" s="105">
        <v>22816</v>
      </c>
      <c r="I767" s="105">
        <v>22622</v>
      </c>
      <c r="J767" s="105">
        <v>22402</v>
      </c>
      <c r="K767" s="105">
        <v>22173</v>
      </c>
      <c r="L767" s="195">
        <v>21598</v>
      </c>
      <c r="M767" s="195">
        <v>21587</v>
      </c>
      <c r="N767" s="195">
        <v>21532</v>
      </c>
      <c r="O767" s="195">
        <v>21378</v>
      </c>
      <c r="P767" s="195">
        <v>21142.5</v>
      </c>
      <c r="Q767" s="195">
        <v>20867</v>
      </c>
      <c r="R767" s="195">
        <v>20577</v>
      </c>
      <c r="S767" s="195">
        <v>20320</v>
      </c>
      <c r="T767" s="195">
        <v>20161.5</v>
      </c>
      <c r="U767" s="195">
        <v>20165.5</v>
      </c>
      <c r="V767" s="195">
        <v>20379.5</v>
      </c>
      <c r="W767" s="195">
        <v>20822.5</v>
      </c>
      <c r="X767" s="195">
        <v>21498</v>
      </c>
      <c r="Y767" s="195">
        <v>22391</v>
      </c>
      <c r="Z767" s="195">
        <v>23611.5</v>
      </c>
      <c r="AA767" s="195">
        <v>25058</v>
      </c>
      <c r="AB767" s="195">
        <v>26479.5</v>
      </c>
      <c r="AC767" s="195">
        <v>27826</v>
      </c>
      <c r="AD767" s="195">
        <v>29054.5</v>
      </c>
    </row>
    <row r="768" spans="1:30" x14ac:dyDescent="0.2">
      <c r="A768" s="77" t="s">
        <v>44</v>
      </c>
      <c r="B768" s="79" t="s">
        <v>175</v>
      </c>
      <c r="C768" s="105">
        <v>50</v>
      </c>
      <c r="D768" s="105">
        <v>54</v>
      </c>
      <c r="E768" s="105">
        <v>19456</v>
      </c>
      <c r="F768" s="105">
        <v>19807</v>
      </c>
      <c r="G768" s="105">
        <v>20293</v>
      </c>
      <c r="H768" s="105">
        <v>20822</v>
      </c>
      <c r="I768" s="105">
        <v>21262</v>
      </c>
      <c r="J768" s="105">
        <v>21528</v>
      </c>
      <c r="K768" s="105">
        <v>21627</v>
      </c>
      <c r="L768" s="195">
        <v>19704.5</v>
      </c>
      <c r="M768" s="195">
        <v>19758.5</v>
      </c>
      <c r="N768" s="195">
        <v>19872</v>
      </c>
      <c r="O768" s="195">
        <v>20005.5</v>
      </c>
      <c r="P768" s="195">
        <v>20133.5</v>
      </c>
      <c r="Q768" s="195">
        <v>20216</v>
      </c>
      <c r="R768" s="195">
        <v>20241.5</v>
      </c>
      <c r="S768" s="195">
        <v>20198.5</v>
      </c>
      <c r="T768" s="195">
        <v>20060.5</v>
      </c>
      <c r="U768" s="195">
        <v>19847.5</v>
      </c>
      <c r="V768" s="195">
        <v>19596.5</v>
      </c>
      <c r="W768" s="195">
        <v>19330.5</v>
      </c>
      <c r="X768" s="195">
        <v>19096.5</v>
      </c>
      <c r="Y768" s="195">
        <v>18957.5</v>
      </c>
      <c r="Z768" s="195">
        <v>18973</v>
      </c>
      <c r="AA768" s="195">
        <v>19188</v>
      </c>
      <c r="AB768" s="195">
        <v>19621.5</v>
      </c>
      <c r="AC768" s="195">
        <v>20276.5</v>
      </c>
      <c r="AD768" s="195">
        <v>21139</v>
      </c>
    </row>
    <row r="769" spans="1:30" x14ac:dyDescent="0.2">
      <c r="A769" s="77" t="s">
        <v>44</v>
      </c>
      <c r="B769" s="79" t="s">
        <v>175</v>
      </c>
      <c r="C769" s="105">
        <v>55</v>
      </c>
      <c r="D769" s="105">
        <v>59</v>
      </c>
      <c r="E769" s="105">
        <v>16633</v>
      </c>
      <c r="F769" s="105">
        <v>17077</v>
      </c>
      <c r="G769" s="105">
        <v>17321</v>
      </c>
      <c r="H769" s="105">
        <v>17456</v>
      </c>
      <c r="I769" s="105">
        <v>17628</v>
      </c>
      <c r="J769" s="105">
        <v>17928</v>
      </c>
      <c r="K769" s="105">
        <v>18298</v>
      </c>
      <c r="L769" s="195">
        <v>17307</v>
      </c>
      <c r="M769" s="195">
        <v>17435</v>
      </c>
      <c r="N769" s="195">
        <v>17592</v>
      </c>
      <c r="O769" s="195">
        <v>17729</v>
      </c>
      <c r="P769" s="195">
        <v>17849.5</v>
      </c>
      <c r="Q769" s="195">
        <v>17956.5</v>
      </c>
      <c r="R769" s="195">
        <v>18062.5</v>
      </c>
      <c r="S769" s="195">
        <v>18181</v>
      </c>
      <c r="T769" s="195">
        <v>18316.5</v>
      </c>
      <c r="U769" s="195">
        <v>18446</v>
      </c>
      <c r="V769" s="195">
        <v>18534</v>
      </c>
      <c r="W769" s="195">
        <v>18569</v>
      </c>
      <c r="X769" s="195">
        <v>18541.5</v>
      </c>
      <c r="Y769" s="195">
        <v>18427.5</v>
      </c>
      <c r="Z769" s="195">
        <v>18242</v>
      </c>
      <c r="AA769" s="195">
        <v>18022</v>
      </c>
      <c r="AB769" s="195">
        <v>17790</v>
      </c>
      <c r="AC769" s="195">
        <v>17587</v>
      </c>
      <c r="AD769" s="195">
        <v>17471</v>
      </c>
    </row>
    <row r="770" spans="1:30" x14ac:dyDescent="0.2">
      <c r="A770" s="77" t="s">
        <v>44</v>
      </c>
      <c r="B770" s="79" t="s">
        <v>175</v>
      </c>
      <c r="C770" s="105">
        <v>60</v>
      </c>
      <c r="D770" s="105">
        <v>64</v>
      </c>
      <c r="E770" s="105">
        <v>10952</v>
      </c>
      <c r="F770" s="105">
        <v>11567</v>
      </c>
      <c r="G770" s="105">
        <v>12440</v>
      </c>
      <c r="H770" s="105">
        <v>13426</v>
      </c>
      <c r="I770" s="105">
        <v>14308</v>
      </c>
      <c r="J770" s="105">
        <v>14961</v>
      </c>
      <c r="K770" s="105">
        <v>15379</v>
      </c>
      <c r="L770" s="195">
        <v>13969.5</v>
      </c>
      <c r="M770" s="195">
        <v>14258.5</v>
      </c>
      <c r="N770" s="195">
        <v>14555</v>
      </c>
      <c r="O770" s="195">
        <v>14807.5</v>
      </c>
      <c r="P770" s="195">
        <v>15024.5</v>
      </c>
      <c r="Q770" s="195">
        <v>15218</v>
      </c>
      <c r="R770" s="195">
        <v>15393</v>
      </c>
      <c r="S770" s="195">
        <v>15545.5</v>
      </c>
      <c r="T770" s="195">
        <v>15680.5</v>
      </c>
      <c r="U770" s="195">
        <v>15802</v>
      </c>
      <c r="V770" s="195">
        <v>15912</v>
      </c>
      <c r="W770" s="195">
        <v>16020.499999999998</v>
      </c>
      <c r="X770" s="195">
        <v>16139</v>
      </c>
      <c r="Y770" s="195">
        <v>16276</v>
      </c>
      <c r="Z770" s="195">
        <v>16409</v>
      </c>
      <c r="AA770" s="195">
        <v>16503.5</v>
      </c>
      <c r="AB770" s="195">
        <v>16550.5</v>
      </c>
      <c r="AC770" s="195">
        <v>16541.5</v>
      </c>
      <c r="AD770" s="195">
        <v>16454</v>
      </c>
    </row>
    <row r="771" spans="1:30" x14ac:dyDescent="0.2">
      <c r="A771" s="77" t="s">
        <v>44</v>
      </c>
      <c r="B771" s="79" t="s">
        <v>175</v>
      </c>
      <c r="C771" s="105">
        <v>65</v>
      </c>
      <c r="D771" s="105">
        <v>69</v>
      </c>
      <c r="E771" s="105">
        <v>8718</v>
      </c>
      <c r="F771" s="105">
        <v>8967</v>
      </c>
      <c r="G771" s="105">
        <v>9003</v>
      </c>
      <c r="H771" s="105">
        <v>8974</v>
      </c>
      <c r="I771" s="105">
        <v>9093</v>
      </c>
      <c r="J771" s="105">
        <v>9472</v>
      </c>
      <c r="K771" s="105">
        <v>10054</v>
      </c>
      <c r="L771" s="195">
        <v>9410</v>
      </c>
      <c r="M771" s="195">
        <v>9828</v>
      </c>
      <c r="N771" s="195">
        <v>10322.5</v>
      </c>
      <c r="O771" s="195">
        <v>10797.5</v>
      </c>
      <c r="P771" s="195">
        <v>11232</v>
      </c>
      <c r="Q771" s="195">
        <v>11608</v>
      </c>
      <c r="R771" s="195">
        <v>11919.5</v>
      </c>
      <c r="S771" s="195">
        <v>12181</v>
      </c>
      <c r="T771" s="195">
        <v>12406.5</v>
      </c>
      <c r="U771" s="195">
        <v>12603.5</v>
      </c>
      <c r="V771" s="195">
        <v>12781.5</v>
      </c>
      <c r="W771" s="195">
        <v>12942.5</v>
      </c>
      <c r="X771" s="195">
        <v>13086.5</v>
      </c>
      <c r="Y771" s="195">
        <v>13218</v>
      </c>
      <c r="Z771" s="195">
        <v>13337</v>
      </c>
      <c r="AA771" s="195">
        <v>13447</v>
      </c>
      <c r="AB771" s="195">
        <v>13558.5</v>
      </c>
      <c r="AC771" s="195">
        <v>13679.5</v>
      </c>
      <c r="AD771" s="195">
        <v>13815.5</v>
      </c>
    </row>
    <row r="772" spans="1:30" x14ac:dyDescent="0.2">
      <c r="A772" s="77" t="s">
        <v>44</v>
      </c>
      <c r="B772" s="79" t="s">
        <v>175</v>
      </c>
      <c r="C772" s="105">
        <v>70</v>
      </c>
      <c r="D772" s="105">
        <v>74</v>
      </c>
      <c r="E772" s="105">
        <v>4450</v>
      </c>
      <c r="F772" s="105">
        <v>4817</v>
      </c>
      <c r="G772" s="105">
        <v>5459</v>
      </c>
      <c r="H772" s="105">
        <v>6210</v>
      </c>
      <c r="I772" s="105">
        <v>6839</v>
      </c>
      <c r="J772" s="105">
        <v>7239</v>
      </c>
      <c r="K772" s="105">
        <v>7449</v>
      </c>
      <c r="L772" s="195">
        <v>6038.5</v>
      </c>
      <c r="M772" s="195">
        <v>6154.5</v>
      </c>
      <c r="N772" s="195">
        <v>6375.5</v>
      </c>
      <c r="O772" s="195">
        <v>6647</v>
      </c>
      <c r="P772" s="195">
        <v>6964.5</v>
      </c>
      <c r="Q772" s="195">
        <v>7323.5</v>
      </c>
      <c r="R772" s="195">
        <v>7715</v>
      </c>
      <c r="S772" s="195">
        <v>8116</v>
      </c>
      <c r="T772" s="195">
        <v>8500.5</v>
      </c>
      <c r="U772" s="195">
        <v>8853.5</v>
      </c>
      <c r="V772" s="195">
        <v>9161</v>
      </c>
      <c r="W772" s="195">
        <v>9419</v>
      </c>
      <c r="X772" s="195">
        <v>9640</v>
      </c>
      <c r="Y772" s="195">
        <v>9832.5</v>
      </c>
      <c r="Z772" s="195">
        <v>10003.5</v>
      </c>
      <c r="AA772" s="195">
        <v>10161</v>
      </c>
      <c r="AB772" s="195">
        <v>10307</v>
      </c>
      <c r="AC772" s="195">
        <v>10440</v>
      </c>
      <c r="AD772" s="195">
        <v>10562.5</v>
      </c>
    </row>
    <row r="773" spans="1:30" x14ac:dyDescent="0.2">
      <c r="A773" s="77" t="s">
        <v>44</v>
      </c>
      <c r="B773" s="79" t="s">
        <v>175</v>
      </c>
      <c r="C773" s="105">
        <v>75</v>
      </c>
      <c r="D773" s="105">
        <v>79</v>
      </c>
      <c r="E773" s="105">
        <v>4251</v>
      </c>
      <c r="F773" s="105">
        <v>4174</v>
      </c>
      <c r="G773" s="105">
        <v>3880</v>
      </c>
      <c r="H773" s="105">
        <v>3541</v>
      </c>
      <c r="I773" s="105">
        <v>3374</v>
      </c>
      <c r="J773" s="105">
        <v>3478</v>
      </c>
      <c r="K773" s="105">
        <v>3802</v>
      </c>
      <c r="L773" s="195">
        <v>3475.5</v>
      </c>
      <c r="M773" s="195">
        <v>3655</v>
      </c>
      <c r="N773" s="195">
        <v>3860</v>
      </c>
      <c r="O773" s="195">
        <v>4033.5</v>
      </c>
      <c r="P773" s="195">
        <v>4182</v>
      </c>
      <c r="Q773" s="195">
        <v>4320</v>
      </c>
      <c r="R773" s="195">
        <v>4462.5</v>
      </c>
      <c r="S773" s="195">
        <v>4631.5</v>
      </c>
      <c r="T773" s="195">
        <v>4837.5</v>
      </c>
      <c r="U773" s="195">
        <v>5077</v>
      </c>
      <c r="V773" s="195">
        <v>5347.5</v>
      </c>
      <c r="W773" s="195">
        <v>5642</v>
      </c>
      <c r="X773" s="195">
        <v>5944.5</v>
      </c>
      <c r="Y773" s="195">
        <v>6236.5</v>
      </c>
      <c r="Z773" s="195">
        <v>6506.5</v>
      </c>
      <c r="AA773" s="195">
        <v>6744</v>
      </c>
      <c r="AB773" s="195">
        <v>6945.5</v>
      </c>
      <c r="AC773" s="195">
        <v>7120.5</v>
      </c>
      <c r="AD773" s="195">
        <v>7276</v>
      </c>
    </row>
    <row r="774" spans="1:30" x14ac:dyDescent="0.2">
      <c r="A774" s="77" t="s">
        <v>44</v>
      </c>
      <c r="B774" s="79" t="s">
        <v>175</v>
      </c>
      <c r="C774" s="105">
        <v>80</v>
      </c>
      <c r="D774" s="105">
        <v>84</v>
      </c>
      <c r="E774" s="105">
        <v>1375</v>
      </c>
      <c r="F774" s="105">
        <v>1730</v>
      </c>
      <c r="G774" s="105">
        <v>2206</v>
      </c>
      <c r="H774" s="105">
        <v>2678</v>
      </c>
      <c r="I774" s="105">
        <v>2983</v>
      </c>
      <c r="J774" s="105">
        <v>3066</v>
      </c>
      <c r="K774" s="105">
        <v>3002</v>
      </c>
      <c r="L774" s="195">
        <v>1842.5</v>
      </c>
      <c r="M774" s="195">
        <v>1834.5</v>
      </c>
      <c r="N774" s="195">
        <v>1886</v>
      </c>
      <c r="O774" s="195">
        <v>1965</v>
      </c>
      <c r="P774" s="195">
        <v>2077.5</v>
      </c>
      <c r="Q774" s="195">
        <v>2215.5</v>
      </c>
      <c r="R774" s="195">
        <v>2360</v>
      </c>
      <c r="S774" s="195">
        <v>2493.5</v>
      </c>
      <c r="T774" s="195">
        <v>2607</v>
      </c>
      <c r="U774" s="195">
        <v>2705.5</v>
      </c>
      <c r="V774" s="195">
        <v>2798.5</v>
      </c>
      <c r="W774" s="195">
        <v>2895.5</v>
      </c>
      <c r="X774" s="195">
        <v>3010.5</v>
      </c>
      <c r="Y774" s="195">
        <v>3151</v>
      </c>
      <c r="Z774" s="195">
        <v>3315</v>
      </c>
      <c r="AA774" s="195">
        <v>3499.5</v>
      </c>
      <c r="AB774" s="195">
        <v>3701</v>
      </c>
      <c r="AC774" s="195">
        <v>3907</v>
      </c>
      <c r="AD774" s="195">
        <v>4106</v>
      </c>
    </row>
    <row r="775" spans="1:30" x14ac:dyDescent="0.2">
      <c r="A775" s="77" t="s">
        <v>44</v>
      </c>
      <c r="B775" s="79" t="s">
        <v>175</v>
      </c>
      <c r="C775" s="105">
        <v>85</v>
      </c>
      <c r="D775" s="105">
        <v>89</v>
      </c>
      <c r="E775" s="105">
        <v>835</v>
      </c>
      <c r="F775" s="105">
        <v>788</v>
      </c>
      <c r="G775" s="105">
        <v>727</v>
      </c>
      <c r="H775" s="105">
        <v>696</v>
      </c>
      <c r="I775" s="105">
        <v>747</v>
      </c>
      <c r="J775" s="105">
        <v>892</v>
      </c>
      <c r="K775" s="105">
        <v>1147</v>
      </c>
      <c r="L775" s="195">
        <v>787</v>
      </c>
      <c r="M775" s="195">
        <v>819.5</v>
      </c>
      <c r="N775" s="195">
        <v>863.5</v>
      </c>
      <c r="O775" s="195">
        <v>894.5</v>
      </c>
      <c r="P775" s="195">
        <v>914.5</v>
      </c>
      <c r="Q775" s="195">
        <v>930</v>
      </c>
      <c r="R775" s="195">
        <v>948.5</v>
      </c>
      <c r="S775" s="195">
        <v>977</v>
      </c>
      <c r="T775" s="195">
        <v>1020.9999999999999</v>
      </c>
      <c r="U775" s="195">
        <v>1082.5</v>
      </c>
      <c r="V775" s="195">
        <v>1158</v>
      </c>
      <c r="W775" s="195">
        <v>1236.5</v>
      </c>
      <c r="X775" s="195">
        <v>1307.5</v>
      </c>
      <c r="Y775" s="195">
        <v>1367.5</v>
      </c>
      <c r="Z775" s="195">
        <v>1421</v>
      </c>
      <c r="AA775" s="195">
        <v>1473</v>
      </c>
      <c r="AB775" s="195">
        <v>1528</v>
      </c>
      <c r="AC775" s="195">
        <v>1593.5</v>
      </c>
      <c r="AD775" s="195">
        <v>1673.5</v>
      </c>
    </row>
    <row r="776" spans="1:30" x14ac:dyDescent="0.2">
      <c r="A776" s="77" t="s">
        <v>44</v>
      </c>
      <c r="B776" s="79" t="s">
        <v>175</v>
      </c>
      <c r="C776" s="105">
        <v>90</v>
      </c>
      <c r="D776" s="105">
        <v>94</v>
      </c>
      <c r="E776" s="105">
        <v>581</v>
      </c>
      <c r="F776" s="105">
        <v>593</v>
      </c>
      <c r="G776" s="105">
        <v>573</v>
      </c>
      <c r="H776" s="105">
        <v>539</v>
      </c>
      <c r="I776" s="105">
        <v>499</v>
      </c>
      <c r="J776" s="105">
        <v>471</v>
      </c>
      <c r="K776" s="105">
        <v>450</v>
      </c>
      <c r="L776" s="195">
        <v>243.5</v>
      </c>
      <c r="M776" s="195">
        <v>243</v>
      </c>
      <c r="N776" s="195">
        <v>256</v>
      </c>
      <c r="O776" s="195">
        <v>274</v>
      </c>
      <c r="P776" s="195">
        <v>296</v>
      </c>
      <c r="Q776" s="195">
        <v>319</v>
      </c>
      <c r="R776" s="195">
        <v>340.5</v>
      </c>
      <c r="S776" s="195">
        <v>359</v>
      </c>
      <c r="T776" s="195">
        <v>371.5</v>
      </c>
      <c r="U776" s="195">
        <v>379.5</v>
      </c>
      <c r="V776" s="195">
        <v>386.5</v>
      </c>
      <c r="W776" s="195">
        <v>394.5</v>
      </c>
      <c r="X776" s="195">
        <v>407.5</v>
      </c>
      <c r="Y776" s="195">
        <v>427</v>
      </c>
      <c r="Z776" s="195">
        <v>453</v>
      </c>
      <c r="AA776" s="195">
        <v>486</v>
      </c>
      <c r="AB776" s="195">
        <v>520.5</v>
      </c>
      <c r="AC776" s="195">
        <v>550</v>
      </c>
      <c r="AD776" s="195">
        <v>575</v>
      </c>
    </row>
    <row r="777" spans="1:30" x14ac:dyDescent="0.2">
      <c r="A777" s="77" t="s">
        <v>44</v>
      </c>
      <c r="B777" s="79" t="s">
        <v>175</v>
      </c>
      <c r="C777" s="105">
        <v>95</v>
      </c>
      <c r="D777" s="105">
        <v>99</v>
      </c>
      <c r="E777" s="105">
        <v>140</v>
      </c>
      <c r="F777" s="105">
        <v>179</v>
      </c>
      <c r="G777" s="105">
        <v>227</v>
      </c>
      <c r="H777" s="105">
        <v>264</v>
      </c>
      <c r="I777" s="105">
        <v>279</v>
      </c>
      <c r="J777" s="105">
        <v>276</v>
      </c>
      <c r="K777" s="105">
        <v>276</v>
      </c>
      <c r="L777" s="195">
        <v>75.5</v>
      </c>
      <c r="M777" s="195">
        <v>74.5</v>
      </c>
      <c r="N777" s="195">
        <v>74</v>
      </c>
      <c r="O777" s="195">
        <v>74</v>
      </c>
      <c r="P777" s="195">
        <v>74.5</v>
      </c>
      <c r="Q777" s="195">
        <v>76</v>
      </c>
      <c r="R777" s="195">
        <v>78.5</v>
      </c>
      <c r="S777" s="195">
        <v>82.5</v>
      </c>
      <c r="T777" s="195">
        <v>88</v>
      </c>
      <c r="U777" s="195">
        <v>95</v>
      </c>
      <c r="V777" s="195">
        <v>102</v>
      </c>
      <c r="W777" s="195">
        <v>109</v>
      </c>
      <c r="X777" s="195">
        <v>115</v>
      </c>
      <c r="Y777" s="195">
        <v>118.5</v>
      </c>
      <c r="Z777" s="195">
        <v>120.5</v>
      </c>
      <c r="AA777" s="195">
        <v>122</v>
      </c>
      <c r="AB777" s="195">
        <v>124.5</v>
      </c>
      <c r="AC777" s="195">
        <v>129</v>
      </c>
      <c r="AD777" s="195">
        <v>135.5</v>
      </c>
    </row>
    <row r="778" spans="1:30" x14ac:dyDescent="0.2">
      <c r="A778" s="77" t="s">
        <v>44</v>
      </c>
      <c r="B778" s="79" t="s">
        <v>175</v>
      </c>
      <c r="C778" s="105">
        <v>100</v>
      </c>
      <c r="D778" s="105">
        <v>104</v>
      </c>
      <c r="E778" s="105">
        <v>22</v>
      </c>
      <c r="F778" s="105">
        <v>26</v>
      </c>
      <c r="G778" s="105">
        <v>32</v>
      </c>
      <c r="H778" s="105">
        <v>38</v>
      </c>
      <c r="I778" s="105">
        <v>46</v>
      </c>
      <c r="J778" s="105">
        <v>56</v>
      </c>
      <c r="K778" s="105">
        <v>68</v>
      </c>
      <c r="L778" s="195">
        <v>10</v>
      </c>
      <c r="M778" s="195">
        <v>11.5</v>
      </c>
      <c r="N778" s="195">
        <v>14</v>
      </c>
      <c r="O778" s="195">
        <v>15</v>
      </c>
      <c r="P778" s="195">
        <v>16</v>
      </c>
      <c r="Q778" s="195">
        <v>17</v>
      </c>
      <c r="R778" s="195">
        <v>17</v>
      </c>
      <c r="S778" s="195">
        <v>17.5</v>
      </c>
      <c r="T778" s="195">
        <v>18</v>
      </c>
      <c r="U778" s="195">
        <v>18</v>
      </c>
      <c r="V778" s="195">
        <v>18</v>
      </c>
      <c r="W778" s="195">
        <v>19</v>
      </c>
      <c r="X778" s="195">
        <v>20</v>
      </c>
      <c r="Y778" s="195">
        <v>20.5</v>
      </c>
      <c r="Z778" s="195">
        <v>22.5</v>
      </c>
      <c r="AA778" s="195">
        <v>25</v>
      </c>
      <c r="AB778" s="195">
        <v>26</v>
      </c>
      <c r="AC778" s="195">
        <v>27</v>
      </c>
      <c r="AD778" s="195">
        <v>28</v>
      </c>
    </row>
    <row r="779" spans="1:30" x14ac:dyDescent="0.2">
      <c r="A779" s="77" t="s">
        <v>44</v>
      </c>
      <c r="B779" s="79" t="s">
        <v>176</v>
      </c>
      <c r="C779" s="105">
        <v>0</v>
      </c>
      <c r="D779" s="105">
        <v>4</v>
      </c>
      <c r="E779" s="105">
        <v>36485</v>
      </c>
      <c r="F779" s="105">
        <v>37254</v>
      </c>
      <c r="G779" s="105">
        <v>37293</v>
      </c>
      <c r="H779" s="105">
        <v>36844</v>
      </c>
      <c r="I779" s="105">
        <v>36299</v>
      </c>
      <c r="J779" s="105">
        <v>35956</v>
      </c>
      <c r="K779" s="105">
        <v>35496</v>
      </c>
      <c r="L779" s="195">
        <v>38896</v>
      </c>
      <c r="M779" s="195">
        <v>38776</v>
      </c>
      <c r="N779" s="195">
        <v>38472</v>
      </c>
      <c r="O779" s="195">
        <v>38054.5</v>
      </c>
      <c r="P779" s="195">
        <v>37641.5</v>
      </c>
      <c r="Q779" s="195">
        <v>37204</v>
      </c>
      <c r="R779" s="195">
        <v>36778</v>
      </c>
      <c r="S779" s="195">
        <v>36359.5</v>
      </c>
      <c r="T779" s="195">
        <v>35954</v>
      </c>
      <c r="U779" s="195">
        <v>35542</v>
      </c>
      <c r="V779" s="195">
        <v>35124.5</v>
      </c>
      <c r="W779" s="195">
        <v>34718</v>
      </c>
      <c r="X779" s="195">
        <v>34310.5</v>
      </c>
      <c r="Y779" s="195">
        <v>33897.5</v>
      </c>
      <c r="Z779" s="195">
        <v>33508.5</v>
      </c>
      <c r="AA779" s="195">
        <v>33150</v>
      </c>
      <c r="AB779" s="195">
        <v>32800.5</v>
      </c>
      <c r="AC779" s="195">
        <v>32475</v>
      </c>
      <c r="AD779" s="195">
        <v>32192.500000000004</v>
      </c>
    </row>
    <row r="780" spans="1:30" x14ac:dyDescent="0.2">
      <c r="A780" s="77" t="s">
        <v>44</v>
      </c>
      <c r="B780" s="79" t="s">
        <v>176</v>
      </c>
      <c r="C780" s="105">
        <v>5</v>
      </c>
      <c r="D780" s="105">
        <v>9</v>
      </c>
      <c r="E780" s="105">
        <v>35158</v>
      </c>
      <c r="F780" s="105">
        <v>34620</v>
      </c>
      <c r="G780" s="105">
        <v>34566</v>
      </c>
      <c r="H780" s="105">
        <v>34921</v>
      </c>
      <c r="I780" s="105">
        <v>35442</v>
      </c>
      <c r="J780" s="105">
        <v>35800</v>
      </c>
      <c r="K780" s="105">
        <v>35970</v>
      </c>
      <c r="L780" s="195">
        <v>37987</v>
      </c>
      <c r="M780" s="195">
        <v>38035</v>
      </c>
      <c r="N780" s="195">
        <v>38168</v>
      </c>
      <c r="O780" s="195">
        <v>38301</v>
      </c>
      <c r="P780" s="195">
        <v>38335</v>
      </c>
      <c r="Q780" s="195">
        <v>38308.5</v>
      </c>
      <c r="R780" s="195">
        <v>38194.5</v>
      </c>
      <c r="S780" s="195">
        <v>37895</v>
      </c>
      <c r="T780" s="195">
        <v>37482</v>
      </c>
      <c r="U780" s="195">
        <v>37072.5</v>
      </c>
      <c r="V780" s="195">
        <v>36637.5</v>
      </c>
      <c r="W780" s="195">
        <v>36214.5</v>
      </c>
      <c r="X780" s="195">
        <v>35799.5</v>
      </c>
      <c r="Y780" s="195">
        <v>35397</v>
      </c>
      <c r="Z780" s="195">
        <v>34988</v>
      </c>
      <c r="AA780" s="195">
        <v>34573</v>
      </c>
      <c r="AB780" s="195">
        <v>34169</v>
      </c>
      <c r="AC780" s="195">
        <v>33762.5</v>
      </c>
      <c r="AD780" s="195">
        <v>33351</v>
      </c>
    </row>
    <row r="781" spans="1:30" x14ac:dyDescent="0.2">
      <c r="A781" s="77" t="s">
        <v>44</v>
      </c>
      <c r="B781" s="79" t="s">
        <v>176</v>
      </c>
      <c r="C781" s="105">
        <v>10</v>
      </c>
      <c r="D781" s="105">
        <v>14</v>
      </c>
      <c r="E781" s="105">
        <v>39406</v>
      </c>
      <c r="F781" s="105">
        <v>38117</v>
      </c>
      <c r="G781" s="105">
        <v>36934</v>
      </c>
      <c r="H781" s="105">
        <v>35884</v>
      </c>
      <c r="I781" s="105">
        <v>35078</v>
      </c>
      <c r="J781" s="105">
        <v>34634</v>
      </c>
      <c r="K781" s="105">
        <v>34278</v>
      </c>
      <c r="L781" s="195">
        <v>37067</v>
      </c>
      <c r="M781" s="195">
        <v>37244.5</v>
      </c>
      <c r="N781" s="195">
        <v>37404.5</v>
      </c>
      <c r="O781" s="195">
        <v>37534</v>
      </c>
      <c r="P781" s="195">
        <v>37616</v>
      </c>
      <c r="Q781" s="195">
        <v>37672</v>
      </c>
      <c r="R781" s="195">
        <v>37719.5</v>
      </c>
      <c r="S781" s="195">
        <v>37853</v>
      </c>
      <c r="T781" s="195">
        <v>37987</v>
      </c>
      <c r="U781" s="195">
        <v>38021</v>
      </c>
      <c r="V781" s="195">
        <v>37996</v>
      </c>
      <c r="W781" s="195">
        <v>37884</v>
      </c>
      <c r="X781" s="195">
        <v>37584</v>
      </c>
      <c r="Y781" s="195">
        <v>37171</v>
      </c>
      <c r="Z781" s="195">
        <v>36762</v>
      </c>
      <c r="AA781" s="195">
        <v>36328</v>
      </c>
      <c r="AB781" s="195">
        <v>35906.5</v>
      </c>
      <c r="AC781" s="195">
        <v>35491.5</v>
      </c>
      <c r="AD781" s="195">
        <v>35089.5</v>
      </c>
    </row>
    <row r="782" spans="1:30" x14ac:dyDescent="0.2">
      <c r="A782" s="77" t="s">
        <v>44</v>
      </c>
      <c r="B782" s="79" t="s">
        <v>176</v>
      </c>
      <c r="C782" s="105">
        <v>15</v>
      </c>
      <c r="D782" s="105">
        <v>19</v>
      </c>
      <c r="E782" s="105">
        <v>41021</v>
      </c>
      <c r="F782" s="105">
        <v>40242</v>
      </c>
      <c r="G782" s="105">
        <v>39471</v>
      </c>
      <c r="H782" s="105">
        <v>38717</v>
      </c>
      <c r="I782" s="105">
        <v>37944</v>
      </c>
      <c r="J782" s="105">
        <v>37138</v>
      </c>
      <c r="K782" s="105">
        <v>36065</v>
      </c>
      <c r="L782" s="195">
        <v>35643</v>
      </c>
      <c r="M782" s="195">
        <v>35553.5</v>
      </c>
      <c r="N782" s="195">
        <v>35578.5</v>
      </c>
      <c r="O782" s="195">
        <v>35695</v>
      </c>
      <c r="P782" s="195">
        <v>35882</v>
      </c>
      <c r="Q782" s="195">
        <v>36084</v>
      </c>
      <c r="R782" s="195">
        <v>36264.5</v>
      </c>
      <c r="S782" s="195">
        <v>36426.5</v>
      </c>
      <c r="T782" s="195">
        <v>36557</v>
      </c>
      <c r="U782" s="195">
        <v>36639</v>
      </c>
      <c r="V782" s="195">
        <v>36696</v>
      </c>
      <c r="W782" s="195">
        <v>36745.5</v>
      </c>
      <c r="X782" s="195">
        <v>36881</v>
      </c>
      <c r="Y782" s="195">
        <v>37016</v>
      </c>
      <c r="Z782" s="195">
        <v>37050</v>
      </c>
      <c r="AA782" s="195">
        <v>37025</v>
      </c>
      <c r="AB782" s="195">
        <v>36914</v>
      </c>
      <c r="AC782" s="195">
        <v>36615.5</v>
      </c>
      <c r="AD782" s="195">
        <v>36204</v>
      </c>
    </row>
    <row r="783" spans="1:30" x14ac:dyDescent="0.2">
      <c r="A783" s="77" t="s">
        <v>44</v>
      </c>
      <c r="B783" s="79" t="s">
        <v>176</v>
      </c>
      <c r="C783" s="105">
        <v>20</v>
      </c>
      <c r="D783" s="105">
        <v>24</v>
      </c>
      <c r="E783" s="105">
        <v>36889</v>
      </c>
      <c r="F783" s="105">
        <v>37738</v>
      </c>
      <c r="G783" s="105">
        <v>38033</v>
      </c>
      <c r="H783" s="105">
        <v>37872</v>
      </c>
      <c r="I783" s="105">
        <v>37479</v>
      </c>
      <c r="J783" s="105">
        <v>37037</v>
      </c>
      <c r="K783" s="105">
        <v>36646</v>
      </c>
      <c r="L783" s="195">
        <v>36685.5</v>
      </c>
      <c r="M783" s="195">
        <v>35728</v>
      </c>
      <c r="N783" s="195">
        <v>34851.5</v>
      </c>
      <c r="O783" s="195">
        <v>34126</v>
      </c>
      <c r="P783" s="195">
        <v>33603</v>
      </c>
      <c r="Q783" s="195">
        <v>33326.5</v>
      </c>
      <c r="R783" s="195">
        <v>33245</v>
      </c>
      <c r="S783" s="195">
        <v>33273.5</v>
      </c>
      <c r="T783" s="195">
        <v>33392.5</v>
      </c>
      <c r="U783" s="195">
        <v>33582</v>
      </c>
      <c r="V783" s="195">
        <v>33786</v>
      </c>
      <c r="W783" s="195">
        <v>33968.5</v>
      </c>
      <c r="X783" s="195">
        <v>34132</v>
      </c>
      <c r="Y783" s="195">
        <v>34264.5</v>
      </c>
      <c r="Z783" s="195">
        <v>34349.5</v>
      </c>
      <c r="AA783" s="195">
        <v>34408</v>
      </c>
      <c r="AB783" s="195">
        <v>34458.5</v>
      </c>
      <c r="AC783" s="195">
        <v>34595</v>
      </c>
      <c r="AD783" s="195">
        <v>34731.5</v>
      </c>
    </row>
    <row r="784" spans="1:30" x14ac:dyDescent="0.2">
      <c r="A784" s="77" t="s">
        <v>44</v>
      </c>
      <c r="B784" s="79" t="s">
        <v>176</v>
      </c>
      <c r="C784" s="105">
        <v>25</v>
      </c>
      <c r="D784" s="105">
        <v>29</v>
      </c>
      <c r="E784" s="105">
        <v>24739</v>
      </c>
      <c r="F784" s="105">
        <v>25623</v>
      </c>
      <c r="G784" s="105">
        <v>27421</v>
      </c>
      <c r="H784" s="105">
        <v>29695</v>
      </c>
      <c r="I784" s="105">
        <v>31737</v>
      </c>
      <c r="J784" s="105">
        <v>33105</v>
      </c>
      <c r="K784" s="105">
        <v>34146</v>
      </c>
      <c r="L784" s="195">
        <v>36697</v>
      </c>
      <c r="M784" s="195">
        <v>36515</v>
      </c>
      <c r="N784" s="195">
        <v>36154.5</v>
      </c>
      <c r="O784" s="195">
        <v>35598.5</v>
      </c>
      <c r="P784" s="195">
        <v>34863.5</v>
      </c>
      <c r="Q784" s="195">
        <v>33977.5</v>
      </c>
      <c r="R784" s="195">
        <v>33036</v>
      </c>
      <c r="S784" s="195">
        <v>32169.5</v>
      </c>
      <c r="T784" s="195">
        <v>31451.5</v>
      </c>
      <c r="U784" s="195">
        <v>30935</v>
      </c>
      <c r="V784" s="195">
        <v>30664</v>
      </c>
      <c r="W784" s="195">
        <v>30587</v>
      </c>
      <c r="X784" s="195">
        <v>30619</v>
      </c>
      <c r="Y784" s="195">
        <v>30741</v>
      </c>
      <c r="Z784" s="195">
        <v>30932.5</v>
      </c>
      <c r="AA784" s="195">
        <v>31138.5</v>
      </c>
      <c r="AB784" s="195">
        <v>31322</v>
      </c>
      <c r="AC784" s="195">
        <v>31486.5</v>
      </c>
      <c r="AD784" s="195">
        <v>31621.5</v>
      </c>
    </row>
    <row r="785" spans="1:30" x14ac:dyDescent="0.2">
      <c r="A785" s="77" t="s">
        <v>44</v>
      </c>
      <c r="B785" s="79" t="s">
        <v>176</v>
      </c>
      <c r="C785" s="105">
        <v>30</v>
      </c>
      <c r="D785" s="105">
        <v>34</v>
      </c>
      <c r="E785" s="105">
        <v>26647</v>
      </c>
      <c r="F785" s="105">
        <v>25793</v>
      </c>
      <c r="G785" s="105">
        <v>24432</v>
      </c>
      <c r="H785" s="105">
        <v>22961</v>
      </c>
      <c r="I785" s="105">
        <v>22010</v>
      </c>
      <c r="J785" s="105">
        <v>21953</v>
      </c>
      <c r="K785" s="105">
        <v>22925</v>
      </c>
      <c r="L785" s="195">
        <v>31047.5</v>
      </c>
      <c r="M785" s="195">
        <v>32254.5</v>
      </c>
      <c r="N785" s="195">
        <v>33281</v>
      </c>
      <c r="O785" s="195">
        <v>34060</v>
      </c>
      <c r="P785" s="195">
        <v>34427.5</v>
      </c>
      <c r="Q785" s="195">
        <v>34433</v>
      </c>
      <c r="R785" s="195">
        <v>34265</v>
      </c>
      <c r="S785" s="195">
        <v>33913</v>
      </c>
      <c r="T785" s="195">
        <v>33366</v>
      </c>
      <c r="U785" s="195">
        <v>32641</v>
      </c>
      <c r="V785" s="195">
        <v>31766</v>
      </c>
      <c r="W785" s="195">
        <v>30835</v>
      </c>
      <c r="X785" s="195">
        <v>29979</v>
      </c>
      <c r="Y785" s="195">
        <v>29270.5</v>
      </c>
      <c r="Z785" s="195">
        <v>28761.5</v>
      </c>
      <c r="AA785" s="195">
        <v>28496</v>
      </c>
      <c r="AB785" s="195">
        <v>28421.5</v>
      </c>
      <c r="AC785" s="195">
        <v>28455.5</v>
      </c>
      <c r="AD785" s="195">
        <v>28579.5</v>
      </c>
    </row>
    <row r="786" spans="1:30" x14ac:dyDescent="0.2">
      <c r="A786" s="77" t="s">
        <v>44</v>
      </c>
      <c r="B786" s="79" t="s">
        <v>176</v>
      </c>
      <c r="C786" s="105">
        <v>35</v>
      </c>
      <c r="D786" s="105">
        <v>39</v>
      </c>
      <c r="E786" s="105">
        <v>24180</v>
      </c>
      <c r="F786" s="105">
        <v>24251</v>
      </c>
      <c r="G786" s="105">
        <v>24593</v>
      </c>
      <c r="H786" s="105">
        <v>24976</v>
      </c>
      <c r="I786" s="105">
        <v>25039</v>
      </c>
      <c r="J786" s="105">
        <v>24586</v>
      </c>
      <c r="K786" s="105">
        <v>23822</v>
      </c>
      <c r="L786" s="195">
        <v>24897</v>
      </c>
      <c r="M786" s="195">
        <v>25309</v>
      </c>
      <c r="N786" s="195">
        <v>25981</v>
      </c>
      <c r="O786" s="195">
        <v>26879</v>
      </c>
      <c r="P786" s="195">
        <v>28065</v>
      </c>
      <c r="Q786" s="195">
        <v>29390</v>
      </c>
      <c r="R786" s="195">
        <v>30595.5</v>
      </c>
      <c r="S786" s="195">
        <v>31617.5</v>
      </c>
      <c r="T786" s="195">
        <v>32396</v>
      </c>
      <c r="U786" s="195">
        <v>32766</v>
      </c>
      <c r="V786" s="195">
        <v>32777</v>
      </c>
      <c r="W786" s="195">
        <v>32615.499999999996</v>
      </c>
      <c r="X786" s="195">
        <v>32271</v>
      </c>
      <c r="Y786" s="195">
        <v>31733.5</v>
      </c>
      <c r="Z786" s="195">
        <v>31019</v>
      </c>
      <c r="AA786" s="195">
        <v>30154.5</v>
      </c>
      <c r="AB786" s="195">
        <v>29235</v>
      </c>
      <c r="AC786" s="195">
        <v>28390</v>
      </c>
      <c r="AD786" s="195">
        <v>27690.5</v>
      </c>
    </row>
    <row r="787" spans="1:30" x14ac:dyDescent="0.2">
      <c r="A787" s="77" t="s">
        <v>44</v>
      </c>
      <c r="B787" s="79" t="s">
        <v>176</v>
      </c>
      <c r="C787" s="105">
        <v>40</v>
      </c>
      <c r="D787" s="105">
        <v>44</v>
      </c>
      <c r="E787" s="105">
        <v>23972</v>
      </c>
      <c r="F787" s="105">
        <v>23749</v>
      </c>
      <c r="G787" s="105">
        <v>23439</v>
      </c>
      <c r="H787" s="105">
        <v>23095</v>
      </c>
      <c r="I787" s="105">
        <v>22829</v>
      </c>
      <c r="J787" s="105">
        <v>22705</v>
      </c>
      <c r="K787" s="105">
        <v>22837</v>
      </c>
      <c r="L787" s="195">
        <v>24508.5</v>
      </c>
      <c r="M787" s="195">
        <v>24151</v>
      </c>
      <c r="N787" s="195">
        <v>23819.5</v>
      </c>
      <c r="O787" s="195">
        <v>23582.5</v>
      </c>
      <c r="P787" s="195">
        <v>23518</v>
      </c>
      <c r="Q787" s="195">
        <v>23684.5</v>
      </c>
      <c r="R787" s="195">
        <v>24106</v>
      </c>
      <c r="S787" s="195">
        <v>24775</v>
      </c>
      <c r="T787" s="195">
        <v>25666.5</v>
      </c>
      <c r="U787" s="195">
        <v>26844</v>
      </c>
      <c r="V787" s="195">
        <v>28159.5</v>
      </c>
      <c r="W787" s="195">
        <v>29356</v>
      </c>
      <c r="X787" s="195">
        <v>30371</v>
      </c>
      <c r="Y787" s="195">
        <v>31144.5</v>
      </c>
      <c r="Z787" s="195">
        <v>31514.5</v>
      </c>
      <c r="AA787" s="195">
        <v>31531.5</v>
      </c>
      <c r="AB787" s="195">
        <v>31376.5</v>
      </c>
      <c r="AC787" s="195">
        <v>31040</v>
      </c>
      <c r="AD787" s="195">
        <v>30513.5</v>
      </c>
    </row>
    <row r="788" spans="1:30" x14ac:dyDescent="0.2">
      <c r="A788" s="77" t="s">
        <v>44</v>
      </c>
      <c r="B788" s="79" t="s">
        <v>176</v>
      </c>
      <c r="C788" s="105">
        <v>45</v>
      </c>
      <c r="D788" s="105">
        <v>49</v>
      </c>
      <c r="E788" s="105">
        <v>22504</v>
      </c>
      <c r="F788" s="105">
        <v>22607</v>
      </c>
      <c r="G788" s="105">
        <v>22736</v>
      </c>
      <c r="H788" s="105">
        <v>22853</v>
      </c>
      <c r="I788" s="105">
        <v>22895</v>
      </c>
      <c r="J788" s="105">
        <v>22823</v>
      </c>
      <c r="K788" s="105">
        <v>22633</v>
      </c>
      <c r="L788" s="195">
        <v>23835.5</v>
      </c>
      <c r="M788" s="195">
        <v>23953.5</v>
      </c>
      <c r="N788" s="195">
        <v>24010.5</v>
      </c>
      <c r="O788" s="195">
        <v>23946</v>
      </c>
      <c r="P788" s="195">
        <v>23757</v>
      </c>
      <c r="Q788" s="195">
        <v>23478.5</v>
      </c>
      <c r="R788" s="195">
        <v>23147.5</v>
      </c>
      <c r="S788" s="195">
        <v>22827.5</v>
      </c>
      <c r="T788" s="195">
        <v>22600.5</v>
      </c>
      <c r="U788" s="195">
        <v>22544.5</v>
      </c>
      <c r="V788" s="195">
        <v>22715.5</v>
      </c>
      <c r="W788" s="195">
        <v>23136</v>
      </c>
      <c r="X788" s="195">
        <v>23799.5</v>
      </c>
      <c r="Y788" s="195">
        <v>24683</v>
      </c>
      <c r="Z788" s="195">
        <v>25847.5</v>
      </c>
      <c r="AA788" s="195">
        <v>27146.5</v>
      </c>
      <c r="AB788" s="195">
        <v>28329.5</v>
      </c>
      <c r="AC788" s="195">
        <v>29334</v>
      </c>
      <c r="AD788" s="195">
        <v>30100.5</v>
      </c>
    </row>
    <row r="789" spans="1:30" x14ac:dyDescent="0.2">
      <c r="A789" s="77" t="s">
        <v>44</v>
      </c>
      <c r="B789" s="79" t="s">
        <v>176</v>
      </c>
      <c r="C789" s="105">
        <v>50</v>
      </c>
      <c r="D789" s="105">
        <v>54</v>
      </c>
      <c r="E789" s="105">
        <v>19926</v>
      </c>
      <c r="F789" s="105">
        <v>20231</v>
      </c>
      <c r="G789" s="105">
        <v>20524</v>
      </c>
      <c r="H789" s="105">
        <v>20796</v>
      </c>
      <c r="I789" s="105">
        <v>21037</v>
      </c>
      <c r="J789" s="105">
        <v>21246</v>
      </c>
      <c r="K789" s="105">
        <v>21413</v>
      </c>
      <c r="L789" s="195">
        <v>21784</v>
      </c>
      <c r="M789" s="195">
        <v>21949.5</v>
      </c>
      <c r="N789" s="195">
        <v>22140</v>
      </c>
      <c r="O789" s="195">
        <v>22351</v>
      </c>
      <c r="P789" s="195">
        <v>22573</v>
      </c>
      <c r="Q789" s="195">
        <v>22768</v>
      </c>
      <c r="R789" s="195">
        <v>22911</v>
      </c>
      <c r="S789" s="195">
        <v>22974.5</v>
      </c>
      <c r="T789" s="195">
        <v>22919.5</v>
      </c>
      <c r="U789" s="195">
        <v>22742.5</v>
      </c>
      <c r="V789" s="195">
        <v>22479.5</v>
      </c>
      <c r="W789" s="195">
        <v>22165.5</v>
      </c>
      <c r="X789" s="195">
        <v>21861.5</v>
      </c>
      <c r="Y789" s="195">
        <v>21649.5</v>
      </c>
      <c r="Z789" s="195">
        <v>21604.5</v>
      </c>
      <c r="AA789" s="195">
        <v>21780</v>
      </c>
      <c r="AB789" s="195">
        <v>22198</v>
      </c>
      <c r="AC789" s="195">
        <v>22853</v>
      </c>
      <c r="AD789" s="195">
        <v>23722.5</v>
      </c>
    </row>
    <row r="790" spans="1:30" x14ac:dyDescent="0.2">
      <c r="A790" s="77" t="s">
        <v>44</v>
      </c>
      <c r="B790" s="79" t="s">
        <v>176</v>
      </c>
      <c r="C790" s="105">
        <v>55</v>
      </c>
      <c r="D790" s="105">
        <v>59</v>
      </c>
      <c r="E790" s="105">
        <v>16376.999999999998</v>
      </c>
      <c r="F790" s="105">
        <v>16854</v>
      </c>
      <c r="G790" s="105">
        <v>17345</v>
      </c>
      <c r="H790" s="105">
        <v>17822</v>
      </c>
      <c r="I790" s="105">
        <v>18256</v>
      </c>
      <c r="J790" s="105">
        <v>18635</v>
      </c>
      <c r="K790" s="105">
        <v>18993</v>
      </c>
      <c r="L790" s="195">
        <v>19080</v>
      </c>
      <c r="M790" s="195">
        <v>19406.5</v>
      </c>
      <c r="N790" s="195">
        <v>19749.5</v>
      </c>
      <c r="O790" s="195">
        <v>20060</v>
      </c>
      <c r="P790" s="195">
        <v>20326.5</v>
      </c>
      <c r="Q790" s="195">
        <v>20547</v>
      </c>
      <c r="R790" s="195">
        <v>20742</v>
      </c>
      <c r="S790" s="195">
        <v>20935</v>
      </c>
      <c r="T790" s="195">
        <v>21148</v>
      </c>
      <c r="U790" s="195">
        <v>21371</v>
      </c>
      <c r="V790" s="195">
        <v>21569</v>
      </c>
      <c r="W790" s="195">
        <v>21716</v>
      </c>
      <c r="X790" s="195">
        <v>21786.5</v>
      </c>
      <c r="Y790" s="195">
        <v>21744.5</v>
      </c>
      <c r="Z790" s="195">
        <v>21586</v>
      </c>
      <c r="AA790" s="195">
        <v>21344</v>
      </c>
      <c r="AB790" s="195">
        <v>21052.5</v>
      </c>
      <c r="AC790" s="195">
        <v>20772.5</v>
      </c>
      <c r="AD790" s="195">
        <v>20581</v>
      </c>
    </row>
    <row r="791" spans="1:30" x14ac:dyDescent="0.2">
      <c r="A791" s="77" t="s">
        <v>44</v>
      </c>
      <c r="B791" s="79" t="s">
        <v>176</v>
      </c>
      <c r="C791" s="105">
        <v>60</v>
      </c>
      <c r="D791" s="105">
        <v>64</v>
      </c>
      <c r="E791" s="105">
        <v>12710</v>
      </c>
      <c r="F791" s="105">
        <v>13230</v>
      </c>
      <c r="G791" s="105">
        <v>13747</v>
      </c>
      <c r="H791" s="105">
        <v>14266</v>
      </c>
      <c r="I791" s="105">
        <v>14780</v>
      </c>
      <c r="J791" s="105">
        <v>15284</v>
      </c>
      <c r="K791" s="105">
        <v>15748</v>
      </c>
      <c r="L791" s="195">
        <v>15738</v>
      </c>
      <c r="M791" s="195">
        <v>16126.5</v>
      </c>
      <c r="N791" s="195">
        <v>16521.5</v>
      </c>
      <c r="O791" s="195">
        <v>16892</v>
      </c>
      <c r="P791" s="195">
        <v>17254.5</v>
      </c>
      <c r="Q791" s="195">
        <v>17613.5</v>
      </c>
      <c r="R791" s="195">
        <v>17964</v>
      </c>
      <c r="S791" s="195">
        <v>18297</v>
      </c>
      <c r="T791" s="195">
        <v>18599</v>
      </c>
      <c r="U791" s="195">
        <v>18860</v>
      </c>
      <c r="V791" s="195">
        <v>19079</v>
      </c>
      <c r="W791" s="195">
        <v>19275</v>
      </c>
      <c r="X791" s="195">
        <v>19470.5</v>
      </c>
      <c r="Y791" s="195">
        <v>19684.5</v>
      </c>
      <c r="Z791" s="195">
        <v>19908</v>
      </c>
      <c r="AA791" s="195">
        <v>20108</v>
      </c>
      <c r="AB791" s="195">
        <v>20260</v>
      </c>
      <c r="AC791" s="195">
        <v>20341.5</v>
      </c>
      <c r="AD791" s="195">
        <v>20316</v>
      </c>
    </row>
    <row r="792" spans="1:30" x14ac:dyDescent="0.2">
      <c r="A792" s="77" t="s">
        <v>44</v>
      </c>
      <c r="B792" s="79" t="s">
        <v>176</v>
      </c>
      <c r="C792" s="105">
        <v>65</v>
      </c>
      <c r="D792" s="105">
        <v>69</v>
      </c>
      <c r="E792" s="105">
        <v>8776</v>
      </c>
      <c r="F792" s="105">
        <v>9344</v>
      </c>
      <c r="G792" s="105">
        <v>9924</v>
      </c>
      <c r="H792" s="105">
        <v>10506</v>
      </c>
      <c r="I792" s="105">
        <v>11079</v>
      </c>
      <c r="J792" s="105">
        <v>11639</v>
      </c>
      <c r="K792" s="105">
        <v>12147</v>
      </c>
      <c r="L792" s="195">
        <v>11392</v>
      </c>
      <c r="M792" s="195">
        <v>11904</v>
      </c>
      <c r="N792" s="195">
        <v>12475</v>
      </c>
      <c r="O792" s="195">
        <v>13023.5</v>
      </c>
      <c r="P792" s="195">
        <v>13530.5</v>
      </c>
      <c r="Q792" s="195">
        <v>13987.5</v>
      </c>
      <c r="R792" s="195">
        <v>14393.5</v>
      </c>
      <c r="S792" s="195">
        <v>14761.5</v>
      </c>
      <c r="T792" s="195">
        <v>15109</v>
      </c>
      <c r="U792" s="195">
        <v>15449</v>
      </c>
      <c r="V792" s="195">
        <v>15787</v>
      </c>
      <c r="W792" s="195">
        <v>16118.500000000002</v>
      </c>
      <c r="X792" s="195">
        <v>16434.5</v>
      </c>
      <c r="Y792" s="195">
        <v>16723.5</v>
      </c>
      <c r="Z792" s="195">
        <v>16976</v>
      </c>
      <c r="AA792" s="195">
        <v>17192.5</v>
      </c>
      <c r="AB792" s="195">
        <v>17389</v>
      </c>
      <c r="AC792" s="195">
        <v>17584.5</v>
      </c>
      <c r="AD792" s="195">
        <v>17799.5</v>
      </c>
    </row>
    <row r="793" spans="1:30" x14ac:dyDescent="0.2">
      <c r="A793" s="77" t="s">
        <v>44</v>
      </c>
      <c r="B793" s="79" t="s">
        <v>176</v>
      </c>
      <c r="C793" s="105">
        <v>70</v>
      </c>
      <c r="D793" s="105">
        <v>74</v>
      </c>
      <c r="E793" s="105">
        <v>5430</v>
      </c>
      <c r="F793" s="105">
        <v>5637</v>
      </c>
      <c r="G793" s="105">
        <v>6053</v>
      </c>
      <c r="H793" s="105">
        <v>6610</v>
      </c>
      <c r="I793" s="105">
        <v>7207</v>
      </c>
      <c r="J793" s="105">
        <v>7785</v>
      </c>
      <c r="K793" s="105">
        <v>8281</v>
      </c>
      <c r="L793" s="195">
        <v>7751</v>
      </c>
      <c r="M793" s="195">
        <v>8036</v>
      </c>
      <c r="N793" s="195">
        <v>8396</v>
      </c>
      <c r="O793" s="195">
        <v>8784.5</v>
      </c>
      <c r="P793" s="195">
        <v>9211</v>
      </c>
      <c r="Q793" s="195">
        <v>9676.5</v>
      </c>
      <c r="R793" s="195">
        <v>10172.5</v>
      </c>
      <c r="S793" s="195">
        <v>10675</v>
      </c>
      <c r="T793" s="195">
        <v>11158.5</v>
      </c>
      <c r="U793" s="195">
        <v>11607.5</v>
      </c>
      <c r="V793" s="195">
        <v>12014</v>
      </c>
      <c r="W793" s="195">
        <v>12376.5</v>
      </c>
      <c r="X793" s="195">
        <v>12708</v>
      </c>
      <c r="Y793" s="195">
        <v>13024.5</v>
      </c>
      <c r="Z793" s="195">
        <v>13336</v>
      </c>
      <c r="AA793" s="195">
        <v>13647.5</v>
      </c>
      <c r="AB793" s="195">
        <v>13955</v>
      </c>
      <c r="AC793" s="195">
        <v>14249.5</v>
      </c>
      <c r="AD793" s="195">
        <v>14521</v>
      </c>
    </row>
    <row r="794" spans="1:30" x14ac:dyDescent="0.2">
      <c r="A794" s="77" t="s">
        <v>44</v>
      </c>
      <c r="B794" s="79" t="s">
        <v>176</v>
      </c>
      <c r="C794" s="105">
        <v>75</v>
      </c>
      <c r="D794" s="105">
        <v>79</v>
      </c>
      <c r="E794" s="105">
        <v>5032</v>
      </c>
      <c r="F794" s="105">
        <v>4996</v>
      </c>
      <c r="G794" s="105">
        <v>4773</v>
      </c>
      <c r="H794" s="105">
        <v>4500</v>
      </c>
      <c r="I794" s="105">
        <v>4360</v>
      </c>
      <c r="J794" s="105">
        <v>4438</v>
      </c>
      <c r="K794" s="105">
        <v>4651</v>
      </c>
      <c r="L794" s="195">
        <v>4739.5</v>
      </c>
      <c r="M794" s="195">
        <v>4988</v>
      </c>
      <c r="N794" s="195">
        <v>5281</v>
      </c>
      <c r="O794" s="195">
        <v>5577</v>
      </c>
      <c r="P794" s="195">
        <v>5864.5</v>
      </c>
      <c r="Q794" s="195">
        <v>6142.5</v>
      </c>
      <c r="R794" s="195">
        <v>6425</v>
      </c>
      <c r="S794" s="195">
        <v>6723.5</v>
      </c>
      <c r="T794" s="195">
        <v>7047</v>
      </c>
      <c r="U794" s="195">
        <v>7401</v>
      </c>
      <c r="V794" s="195">
        <v>7787</v>
      </c>
      <c r="W794" s="195">
        <v>8199</v>
      </c>
      <c r="X794" s="195">
        <v>8617.5</v>
      </c>
      <c r="Y794" s="195">
        <v>9021.5</v>
      </c>
      <c r="Z794" s="195">
        <v>9398</v>
      </c>
      <c r="AA794" s="195">
        <v>9742</v>
      </c>
      <c r="AB794" s="195">
        <v>10053.5</v>
      </c>
      <c r="AC794" s="195">
        <v>10342</v>
      </c>
      <c r="AD794" s="195">
        <v>10619.5</v>
      </c>
    </row>
    <row r="795" spans="1:30" x14ac:dyDescent="0.2">
      <c r="A795" s="77" t="s">
        <v>44</v>
      </c>
      <c r="B795" s="79" t="s">
        <v>176</v>
      </c>
      <c r="C795" s="105">
        <v>80</v>
      </c>
      <c r="D795" s="105">
        <v>84</v>
      </c>
      <c r="E795" s="105">
        <v>1934</v>
      </c>
      <c r="F795" s="105">
        <v>2274</v>
      </c>
      <c r="G795" s="105">
        <v>2756</v>
      </c>
      <c r="H795" s="105">
        <v>3244</v>
      </c>
      <c r="I795" s="105">
        <v>3580</v>
      </c>
      <c r="J795" s="105">
        <v>3702</v>
      </c>
      <c r="K795" s="105">
        <v>3686</v>
      </c>
      <c r="L795" s="195">
        <v>2728.5</v>
      </c>
      <c r="M795" s="195">
        <v>2772</v>
      </c>
      <c r="N795" s="195">
        <v>2884.5</v>
      </c>
      <c r="O795" s="195">
        <v>3026</v>
      </c>
      <c r="P795" s="195">
        <v>3201</v>
      </c>
      <c r="Q795" s="195">
        <v>3403.5</v>
      </c>
      <c r="R795" s="195">
        <v>3616.5</v>
      </c>
      <c r="S795" s="195">
        <v>3835</v>
      </c>
      <c r="T795" s="195">
        <v>4056</v>
      </c>
      <c r="U795" s="195">
        <v>4271.5</v>
      </c>
      <c r="V795" s="195">
        <v>4481.5</v>
      </c>
      <c r="W795" s="195">
        <v>4695.5</v>
      </c>
      <c r="X795" s="195">
        <v>4922</v>
      </c>
      <c r="Y795" s="195">
        <v>5168.5</v>
      </c>
      <c r="Z795" s="195">
        <v>5440.5</v>
      </c>
      <c r="AA795" s="195">
        <v>5737.5</v>
      </c>
      <c r="AB795" s="195">
        <v>6054</v>
      </c>
      <c r="AC795" s="195">
        <v>6376.5</v>
      </c>
      <c r="AD795" s="195">
        <v>6690</v>
      </c>
    </row>
    <row r="796" spans="1:30" x14ac:dyDescent="0.2">
      <c r="A796" s="77" t="s">
        <v>44</v>
      </c>
      <c r="B796" s="79" t="s">
        <v>176</v>
      </c>
      <c r="C796" s="105">
        <v>85</v>
      </c>
      <c r="D796" s="105">
        <v>89</v>
      </c>
      <c r="E796" s="105">
        <v>1430</v>
      </c>
      <c r="F796" s="105">
        <v>1346</v>
      </c>
      <c r="G796" s="105">
        <v>1230</v>
      </c>
      <c r="H796" s="105">
        <v>1144</v>
      </c>
      <c r="I796" s="105">
        <v>1160</v>
      </c>
      <c r="J796" s="105">
        <v>1286</v>
      </c>
      <c r="K796" s="105">
        <v>1539</v>
      </c>
      <c r="L796" s="195">
        <v>1454.5</v>
      </c>
      <c r="M796" s="195">
        <v>1484.5</v>
      </c>
      <c r="N796" s="195">
        <v>1533</v>
      </c>
      <c r="O796" s="195">
        <v>1571</v>
      </c>
      <c r="P796" s="195">
        <v>1607.5</v>
      </c>
      <c r="Q796" s="195">
        <v>1652</v>
      </c>
      <c r="R796" s="195">
        <v>1709.5</v>
      </c>
      <c r="S796" s="195">
        <v>1783.5</v>
      </c>
      <c r="T796" s="195">
        <v>1875.5</v>
      </c>
      <c r="U796" s="195">
        <v>1988.5</v>
      </c>
      <c r="V796" s="195">
        <v>2118.5</v>
      </c>
      <c r="W796" s="195">
        <v>2255.5</v>
      </c>
      <c r="X796" s="195">
        <v>2396.5</v>
      </c>
      <c r="Y796" s="195">
        <v>2539.5</v>
      </c>
      <c r="Z796" s="195">
        <v>2680.5</v>
      </c>
      <c r="AA796" s="195">
        <v>2818.5</v>
      </c>
      <c r="AB796" s="195">
        <v>2959.5</v>
      </c>
      <c r="AC796" s="195">
        <v>3111</v>
      </c>
      <c r="AD796" s="195">
        <v>3277.5</v>
      </c>
    </row>
    <row r="797" spans="1:30" x14ac:dyDescent="0.2">
      <c r="A797" s="77" t="s">
        <v>44</v>
      </c>
      <c r="B797" s="79" t="s">
        <v>176</v>
      </c>
      <c r="C797" s="105">
        <v>90</v>
      </c>
      <c r="D797" s="105">
        <v>94</v>
      </c>
      <c r="E797" s="105">
        <v>862</v>
      </c>
      <c r="F797" s="105">
        <v>902</v>
      </c>
      <c r="G797" s="105">
        <v>904</v>
      </c>
      <c r="H797" s="105">
        <v>878</v>
      </c>
      <c r="I797" s="105">
        <v>838</v>
      </c>
      <c r="J797" s="105">
        <v>797</v>
      </c>
      <c r="K797" s="105">
        <v>764</v>
      </c>
      <c r="L797" s="195">
        <v>529</v>
      </c>
      <c r="M797" s="195">
        <v>546</v>
      </c>
      <c r="N797" s="195">
        <v>590</v>
      </c>
      <c r="O797" s="195">
        <v>639</v>
      </c>
      <c r="P797" s="195">
        <v>686</v>
      </c>
      <c r="Q797" s="195">
        <v>725.5</v>
      </c>
      <c r="R797" s="195">
        <v>757</v>
      </c>
      <c r="S797" s="195">
        <v>783</v>
      </c>
      <c r="T797" s="195">
        <v>803</v>
      </c>
      <c r="U797" s="195">
        <v>822.5</v>
      </c>
      <c r="V797" s="195">
        <v>846</v>
      </c>
      <c r="W797" s="195">
        <v>876.5</v>
      </c>
      <c r="X797" s="195">
        <v>916.5</v>
      </c>
      <c r="Y797" s="195">
        <v>967</v>
      </c>
      <c r="Z797" s="195">
        <v>1028</v>
      </c>
      <c r="AA797" s="195">
        <v>1098</v>
      </c>
      <c r="AB797" s="195">
        <v>1172.5</v>
      </c>
      <c r="AC797" s="195">
        <v>1249</v>
      </c>
      <c r="AD797" s="195">
        <v>1326.5</v>
      </c>
    </row>
    <row r="798" spans="1:30" x14ac:dyDescent="0.2">
      <c r="A798" s="77" t="s">
        <v>44</v>
      </c>
      <c r="B798" s="79" t="s">
        <v>176</v>
      </c>
      <c r="C798" s="105">
        <v>95</v>
      </c>
      <c r="D798" s="105">
        <v>99</v>
      </c>
      <c r="E798" s="105">
        <v>195</v>
      </c>
      <c r="F798" s="105">
        <v>246</v>
      </c>
      <c r="G798" s="105">
        <v>314</v>
      </c>
      <c r="H798" s="105">
        <v>367</v>
      </c>
      <c r="I798" s="105">
        <v>391</v>
      </c>
      <c r="J798" s="105">
        <v>387</v>
      </c>
      <c r="K798" s="105">
        <v>399</v>
      </c>
      <c r="L798" s="195">
        <v>234</v>
      </c>
      <c r="M798" s="195">
        <v>220.5</v>
      </c>
      <c r="N798" s="195">
        <v>212</v>
      </c>
      <c r="O798" s="195">
        <v>205.5</v>
      </c>
      <c r="P798" s="195">
        <v>205</v>
      </c>
      <c r="Q798" s="195">
        <v>212.5</v>
      </c>
      <c r="R798" s="195">
        <v>226</v>
      </c>
      <c r="S798" s="195">
        <v>244</v>
      </c>
      <c r="T798" s="195">
        <v>264</v>
      </c>
      <c r="U798" s="195">
        <v>283</v>
      </c>
      <c r="V798" s="195">
        <v>298.5</v>
      </c>
      <c r="W798" s="195">
        <v>310.5</v>
      </c>
      <c r="X798" s="195">
        <v>320.5</v>
      </c>
      <c r="Y798" s="195">
        <v>329</v>
      </c>
      <c r="Z798" s="195">
        <v>337</v>
      </c>
      <c r="AA798" s="195">
        <v>347</v>
      </c>
      <c r="AB798" s="195">
        <v>360.5</v>
      </c>
      <c r="AC798" s="195">
        <v>378.5</v>
      </c>
      <c r="AD798" s="195">
        <v>400</v>
      </c>
    </row>
    <row r="799" spans="1:30" x14ac:dyDescent="0.2">
      <c r="A799" s="77" t="s">
        <v>44</v>
      </c>
      <c r="B799" s="79" t="s">
        <v>176</v>
      </c>
      <c r="C799" s="105">
        <v>100</v>
      </c>
      <c r="D799" s="105">
        <v>104</v>
      </c>
      <c r="E799" s="105">
        <v>43</v>
      </c>
      <c r="F799" s="105">
        <v>47</v>
      </c>
      <c r="G799" s="105">
        <v>52</v>
      </c>
      <c r="H799" s="105">
        <v>57</v>
      </c>
      <c r="I799" s="105">
        <v>64</v>
      </c>
      <c r="J799" s="105">
        <v>74</v>
      </c>
      <c r="K799" s="105">
        <v>87</v>
      </c>
      <c r="L799" s="195">
        <v>49</v>
      </c>
      <c r="M799" s="195">
        <v>56</v>
      </c>
      <c r="N799" s="195">
        <v>64.5</v>
      </c>
      <c r="O799" s="195">
        <v>72</v>
      </c>
      <c r="P799" s="195">
        <v>76.5</v>
      </c>
      <c r="Q799" s="195">
        <v>79</v>
      </c>
      <c r="R799" s="195">
        <v>79</v>
      </c>
      <c r="S799" s="195">
        <v>76.5</v>
      </c>
      <c r="T799" s="195">
        <v>76</v>
      </c>
      <c r="U799" s="195">
        <v>77</v>
      </c>
      <c r="V799" s="195">
        <v>79</v>
      </c>
      <c r="W799" s="195">
        <v>82</v>
      </c>
      <c r="X799" s="195">
        <v>86.5</v>
      </c>
      <c r="Y799" s="195">
        <v>93</v>
      </c>
      <c r="Z799" s="195">
        <v>98.5</v>
      </c>
      <c r="AA799" s="195">
        <v>102.5</v>
      </c>
      <c r="AB799" s="195">
        <v>107.5</v>
      </c>
      <c r="AC799" s="195">
        <v>112</v>
      </c>
      <c r="AD799" s="195">
        <v>115</v>
      </c>
    </row>
    <row r="800" spans="1:30" x14ac:dyDescent="0.2">
      <c r="A800" s="77" t="s">
        <v>75</v>
      </c>
      <c r="B800" s="79" t="s">
        <v>175</v>
      </c>
      <c r="C800" s="105">
        <v>0</v>
      </c>
      <c r="D800" s="105">
        <v>4</v>
      </c>
      <c r="E800" s="105">
        <v>15585</v>
      </c>
      <c r="F800" s="105">
        <v>15971</v>
      </c>
      <c r="G800" s="105">
        <v>16489</v>
      </c>
      <c r="H800" s="105">
        <v>17117</v>
      </c>
      <c r="I800" s="105">
        <v>17729</v>
      </c>
      <c r="J800" s="105">
        <v>18222</v>
      </c>
      <c r="K800" s="105">
        <v>18785</v>
      </c>
      <c r="L800" s="195">
        <v>18686.5</v>
      </c>
      <c r="M800" s="195">
        <v>18928.5</v>
      </c>
      <c r="N800" s="195">
        <v>19136.5</v>
      </c>
      <c r="O800" s="195">
        <v>19334</v>
      </c>
      <c r="P800" s="195">
        <v>19545.5</v>
      </c>
      <c r="Q800" s="195">
        <v>19772</v>
      </c>
      <c r="R800" s="195">
        <v>20005.5</v>
      </c>
      <c r="S800" s="195">
        <v>20251.5</v>
      </c>
      <c r="T800" s="195">
        <v>20508</v>
      </c>
      <c r="U800" s="195">
        <v>20772.5</v>
      </c>
      <c r="V800" s="195">
        <v>21047.5</v>
      </c>
      <c r="W800" s="195">
        <v>21324.5</v>
      </c>
      <c r="X800" s="195">
        <v>21590</v>
      </c>
      <c r="Y800" s="195">
        <v>21847.5</v>
      </c>
      <c r="Z800" s="195">
        <v>22098</v>
      </c>
      <c r="AA800" s="195">
        <v>22329</v>
      </c>
      <c r="AB800" s="195">
        <v>22549</v>
      </c>
      <c r="AC800" s="195">
        <v>22764.5</v>
      </c>
      <c r="AD800" s="195">
        <v>22968.5</v>
      </c>
    </row>
    <row r="801" spans="1:30" x14ac:dyDescent="0.2">
      <c r="A801" s="77" t="s">
        <v>75</v>
      </c>
      <c r="B801" s="79" t="s">
        <v>175</v>
      </c>
      <c r="C801" s="105">
        <v>5</v>
      </c>
      <c r="D801" s="105">
        <v>9</v>
      </c>
      <c r="E801" s="105">
        <v>14573</v>
      </c>
      <c r="F801" s="105">
        <v>14668</v>
      </c>
      <c r="G801" s="105">
        <v>14831</v>
      </c>
      <c r="H801" s="105">
        <v>15062</v>
      </c>
      <c r="I801" s="105">
        <v>15355</v>
      </c>
      <c r="J801" s="105">
        <v>15697</v>
      </c>
      <c r="K801" s="105">
        <v>16078</v>
      </c>
      <c r="L801" s="195">
        <v>16318.5</v>
      </c>
      <c r="M801" s="195">
        <v>17035</v>
      </c>
      <c r="N801" s="195">
        <v>17637.5</v>
      </c>
      <c r="O801" s="195">
        <v>18082.5</v>
      </c>
      <c r="P801" s="195">
        <v>18466</v>
      </c>
      <c r="Q801" s="195">
        <v>18769</v>
      </c>
      <c r="R801" s="195">
        <v>19012</v>
      </c>
      <c r="S801" s="195">
        <v>19221.5</v>
      </c>
      <c r="T801" s="195">
        <v>19419</v>
      </c>
      <c r="U801" s="195">
        <v>19630</v>
      </c>
      <c r="V801" s="195">
        <v>19857</v>
      </c>
      <c r="W801" s="195">
        <v>20091.5</v>
      </c>
      <c r="X801" s="195">
        <v>20338</v>
      </c>
      <c r="Y801" s="195">
        <v>20594.5</v>
      </c>
      <c r="Z801" s="195">
        <v>20859.5</v>
      </c>
      <c r="AA801" s="195">
        <v>21135.5</v>
      </c>
      <c r="AB801" s="195">
        <v>21412.5</v>
      </c>
      <c r="AC801" s="195">
        <v>21678.5</v>
      </c>
      <c r="AD801" s="195">
        <v>21936.5</v>
      </c>
    </row>
    <row r="802" spans="1:30" x14ac:dyDescent="0.2">
      <c r="A802" s="77" t="s">
        <v>75</v>
      </c>
      <c r="B802" s="79" t="s">
        <v>175</v>
      </c>
      <c r="C802" s="105">
        <v>10</v>
      </c>
      <c r="D802" s="105">
        <v>14</v>
      </c>
      <c r="E802" s="105">
        <v>14043</v>
      </c>
      <c r="F802" s="105">
        <v>14222</v>
      </c>
      <c r="G802" s="105">
        <v>14350</v>
      </c>
      <c r="H802" s="105">
        <v>14441</v>
      </c>
      <c r="I802" s="105">
        <v>14523</v>
      </c>
      <c r="J802" s="105">
        <v>14630</v>
      </c>
      <c r="K802" s="105">
        <v>14772</v>
      </c>
      <c r="L802" s="195">
        <v>14766</v>
      </c>
      <c r="M802" s="195">
        <v>14734.5</v>
      </c>
      <c r="N802" s="195">
        <v>14916</v>
      </c>
      <c r="O802" s="195">
        <v>15278</v>
      </c>
      <c r="P802" s="195">
        <v>15747</v>
      </c>
      <c r="Q802" s="195">
        <v>16370.5</v>
      </c>
      <c r="R802" s="195">
        <v>17085.5</v>
      </c>
      <c r="S802" s="195">
        <v>17687.5</v>
      </c>
      <c r="T802" s="195">
        <v>18133</v>
      </c>
      <c r="U802" s="195">
        <v>18517</v>
      </c>
      <c r="V802" s="195">
        <v>18820.5</v>
      </c>
      <c r="W802" s="195">
        <v>19063</v>
      </c>
      <c r="X802" s="195">
        <v>19271.5</v>
      </c>
      <c r="Y802" s="195">
        <v>19470</v>
      </c>
      <c r="Z802" s="195">
        <v>19681.5</v>
      </c>
      <c r="AA802" s="195">
        <v>19908</v>
      </c>
      <c r="AB802" s="195">
        <v>20143</v>
      </c>
      <c r="AC802" s="195">
        <v>20390</v>
      </c>
      <c r="AD802" s="195">
        <v>20646</v>
      </c>
    </row>
    <row r="803" spans="1:30" x14ac:dyDescent="0.2">
      <c r="A803" s="77" t="s">
        <v>75</v>
      </c>
      <c r="B803" s="79" t="s">
        <v>175</v>
      </c>
      <c r="C803" s="105">
        <v>15</v>
      </c>
      <c r="D803" s="105">
        <v>19</v>
      </c>
      <c r="E803" s="105">
        <v>12233</v>
      </c>
      <c r="F803" s="105">
        <v>12762</v>
      </c>
      <c r="G803" s="105">
        <v>13237</v>
      </c>
      <c r="H803" s="105">
        <v>13641</v>
      </c>
      <c r="I803" s="105">
        <v>13966</v>
      </c>
      <c r="J803" s="105">
        <v>14213</v>
      </c>
      <c r="K803" s="105">
        <v>14419</v>
      </c>
      <c r="L803" s="195">
        <v>14553</v>
      </c>
      <c r="M803" s="195">
        <v>14736.5</v>
      </c>
      <c r="N803" s="195">
        <v>14837</v>
      </c>
      <c r="O803" s="195">
        <v>14934.5</v>
      </c>
      <c r="P803" s="195">
        <v>14985</v>
      </c>
      <c r="Q803" s="195">
        <v>14936</v>
      </c>
      <c r="R803" s="195">
        <v>14904.5</v>
      </c>
      <c r="S803" s="195">
        <v>15086.5</v>
      </c>
      <c r="T803" s="195">
        <v>15449</v>
      </c>
      <c r="U803" s="195">
        <v>15917.5</v>
      </c>
      <c r="V803" s="195">
        <v>16541</v>
      </c>
      <c r="W803" s="195">
        <v>17255.5</v>
      </c>
      <c r="X803" s="195">
        <v>17856.5</v>
      </c>
      <c r="Y803" s="195">
        <v>18302.5</v>
      </c>
      <c r="Z803" s="195">
        <v>18687</v>
      </c>
      <c r="AA803" s="195">
        <v>18990</v>
      </c>
      <c r="AB803" s="195">
        <v>19233</v>
      </c>
      <c r="AC803" s="195">
        <v>19443.5</v>
      </c>
      <c r="AD803" s="195">
        <v>19643</v>
      </c>
    </row>
    <row r="804" spans="1:30" x14ac:dyDescent="0.2">
      <c r="A804" s="77" t="s">
        <v>75</v>
      </c>
      <c r="B804" s="79" t="s">
        <v>175</v>
      </c>
      <c r="C804" s="105">
        <v>20</v>
      </c>
      <c r="D804" s="105">
        <v>24</v>
      </c>
      <c r="E804" s="105">
        <v>9465</v>
      </c>
      <c r="F804" s="105">
        <v>10051</v>
      </c>
      <c r="G804" s="105">
        <v>10712</v>
      </c>
      <c r="H804" s="105">
        <v>11400</v>
      </c>
      <c r="I804" s="105">
        <v>12057</v>
      </c>
      <c r="J804" s="105">
        <v>12646</v>
      </c>
      <c r="K804" s="105">
        <v>13176</v>
      </c>
      <c r="L804" s="195">
        <v>13499.5</v>
      </c>
      <c r="M804" s="195">
        <v>13903</v>
      </c>
      <c r="N804" s="195">
        <v>14251.5</v>
      </c>
      <c r="O804" s="195">
        <v>14525</v>
      </c>
      <c r="P804" s="195">
        <v>14746.5</v>
      </c>
      <c r="Q804" s="195">
        <v>14979.5</v>
      </c>
      <c r="R804" s="195">
        <v>15162.5</v>
      </c>
      <c r="S804" s="195">
        <v>15263.5</v>
      </c>
      <c r="T804" s="195">
        <v>15362.5</v>
      </c>
      <c r="U804" s="195">
        <v>15413.5</v>
      </c>
      <c r="V804" s="195">
        <v>15366</v>
      </c>
      <c r="W804" s="195">
        <v>15336</v>
      </c>
      <c r="X804" s="195">
        <v>15518.5</v>
      </c>
      <c r="Y804" s="195">
        <v>15881</v>
      </c>
      <c r="Z804" s="195">
        <v>16349</v>
      </c>
      <c r="AA804" s="195">
        <v>16972</v>
      </c>
      <c r="AB804" s="195">
        <v>17686</v>
      </c>
      <c r="AC804" s="195">
        <v>18287</v>
      </c>
      <c r="AD804" s="195">
        <v>18733</v>
      </c>
    </row>
    <row r="805" spans="1:30" x14ac:dyDescent="0.2">
      <c r="A805" s="77" t="s">
        <v>75</v>
      </c>
      <c r="B805" s="79" t="s">
        <v>175</v>
      </c>
      <c r="C805" s="105">
        <v>25</v>
      </c>
      <c r="D805" s="105">
        <v>29</v>
      </c>
      <c r="E805" s="105">
        <v>8118</v>
      </c>
      <c r="F805" s="105">
        <v>8251</v>
      </c>
      <c r="G805" s="105">
        <v>8536</v>
      </c>
      <c r="H805" s="105">
        <v>8945</v>
      </c>
      <c r="I805" s="105">
        <v>9444</v>
      </c>
      <c r="J805" s="105">
        <v>9995</v>
      </c>
      <c r="K805" s="105">
        <v>10579</v>
      </c>
      <c r="L805" s="195">
        <v>10761.5</v>
      </c>
      <c r="M805" s="195">
        <v>11533.5</v>
      </c>
      <c r="N805" s="195">
        <v>12270</v>
      </c>
      <c r="O805" s="195">
        <v>12951.5</v>
      </c>
      <c r="P805" s="195">
        <v>13534</v>
      </c>
      <c r="Q805" s="195">
        <v>14011</v>
      </c>
      <c r="R805" s="195">
        <v>14416</v>
      </c>
      <c r="S805" s="195">
        <v>14764</v>
      </c>
      <c r="T805" s="195">
        <v>15037</v>
      </c>
      <c r="U805" s="195">
        <v>15259</v>
      </c>
      <c r="V805" s="195">
        <v>15492.5</v>
      </c>
      <c r="W805" s="195">
        <v>15677</v>
      </c>
      <c r="X805" s="195">
        <v>15778</v>
      </c>
      <c r="Y805" s="195">
        <v>15877</v>
      </c>
      <c r="Z805" s="195">
        <v>15929.5</v>
      </c>
      <c r="AA805" s="195">
        <v>15883.5</v>
      </c>
      <c r="AB805" s="195">
        <v>15854.5</v>
      </c>
      <c r="AC805" s="195">
        <v>16037.500000000002</v>
      </c>
      <c r="AD805" s="195">
        <v>16401</v>
      </c>
    </row>
    <row r="806" spans="1:30" x14ac:dyDescent="0.2">
      <c r="A806" s="77" t="s">
        <v>75</v>
      </c>
      <c r="B806" s="79" t="s">
        <v>175</v>
      </c>
      <c r="C806" s="105">
        <v>30</v>
      </c>
      <c r="D806" s="105">
        <v>34</v>
      </c>
      <c r="E806" s="105">
        <v>9176</v>
      </c>
      <c r="F806" s="105">
        <v>9008</v>
      </c>
      <c r="G806" s="105">
        <v>8810</v>
      </c>
      <c r="H806" s="105">
        <v>8625</v>
      </c>
      <c r="I806" s="105">
        <v>8531</v>
      </c>
      <c r="J806" s="105">
        <v>8574</v>
      </c>
      <c r="K806" s="105">
        <v>8715</v>
      </c>
      <c r="L806" s="195">
        <v>8856</v>
      </c>
      <c r="M806" s="195">
        <v>9046.5</v>
      </c>
      <c r="N806" s="195">
        <v>9365.5</v>
      </c>
      <c r="O806" s="195">
        <v>9825.5</v>
      </c>
      <c r="P806" s="195">
        <v>10440.5</v>
      </c>
      <c r="Q806" s="195">
        <v>11184.5</v>
      </c>
      <c r="R806" s="195">
        <v>11953.5</v>
      </c>
      <c r="S806" s="195">
        <v>12688</v>
      </c>
      <c r="T806" s="195">
        <v>13368</v>
      </c>
      <c r="U806" s="195">
        <v>13950.5</v>
      </c>
      <c r="V806" s="195">
        <v>14426.5</v>
      </c>
      <c r="W806" s="195">
        <v>14831</v>
      </c>
      <c r="X806" s="195">
        <v>15179.5</v>
      </c>
      <c r="Y806" s="195">
        <v>15452</v>
      </c>
      <c r="Z806" s="195">
        <v>15674.5</v>
      </c>
      <c r="AA806" s="195">
        <v>15908</v>
      </c>
      <c r="AB806" s="195">
        <v>16091.999999999998</v>
      </c>
      <c r="AC806" s="195">
        <v>16194.500000000002</v>
      </c>
      <c r="AD806" s="195">
        <v>16295.5</v>
      </c>
    </row>
    <row r="807" spans="1:30" x14ac:dyDescent="0.2">
      <c r="A807" s="77" t="s">
        <v>75</v>
      </c>
      <c r="B807" s="79" t="s">
        <v>175</v>
      </c>
      <c r="C807" s="105">
        <v>35</v>
      </c>
      <c r="D807" s="105">
        <v>39</v>
      </c>
      <c r="E807" s="105">
        <v>9426</v>
      </c>
      <c r="F807" s="105">
        <v>9503</v>
      </c>
      <c r="G807" s="105">
        <v>9562</v>
      </c>
      <c r="H807" s="105">
        <v>9589</v>
      </c>
      <c r="I807" s="105">
        <v>9568</v>
      </c>
      <c r="J807" s="105">
        <v>9495</v>
      </c>
      <c r="K807" s="105">
        <v>9343</v>
      </c>
      <c r="L807" s="195">
        <v>8606</v>
      </c>
      <c r="M807" s="195">
        <v>8663.5</v>
      </c>
      <c r="N807" s="195">
        <v>8758.5</v>
      </c>
      <c r="O807" s="195">
        <v>8882.5</v>
      </c>
      <c r="P807" s="195">
        <v>9015</v>
      </c>
      <c r="Q807" s="195">
        <v>9143</v>
      </c>
      <c r="R807" s="195">
        <v>9333.5</v>
      </c>
      <c r="S807" s="195">
        <v>9652.5</v>
      </c>
      <c r="T807" s="195">
        <v>10111</v>
      </c>
      <c r="U807" s="195">
        <v>10724</v>
      </c>
      <c r="V807" s="195">
        <v>11465.5</v>
      </c>
      <c r="W807" s="195">
        <v>12232</v>
      </c>
      <c r="X807" s="195">
        <v>12964</v>
      </c>
      <c r="Y807" s="195">
        <v>13642</v>
      </c>
      <c r="Z807" s="195">
        <v>14222.5</v>
      </c>
      <c r="AA807" s="195">
        <v>14699</v>
      </c>
      <c r="AB807" s="195">
        <v>15103.5</v>
      </c>
      <c r="AC807" s="195">
        <v>15450.5</v>
      </c>
      <c r="AD807" s="195">
        <v>15724</v>
      </c>
    </row>
    <row r="808" spans="1:30" x14ac:dyDescent="0.2">
      <c r="A808" s="77" t="s">
        <v>75</v>
      </c>
      <c r="B808" s="79" t="s">
        <v>175</v>
      </c>
      <c r="C808" s="105">
        <v>40</v>
      </c>
      <c r="D808" s="105">
        <v>44</v>
      </c>
      <c r="E808" s="105">
        <v>8535</v>
      </c>
      <c r="F808" s="105">
        <v>8763</v>
      </c>
      <c r="G808" s="105">
        <v>9009</v>
      </c>
      <c r="H808" s="105">
        <v>9250</v>
      </c>
      <c r="I808" s="105">
        <v>9459</v>
      </c>
      <c r="J808" s="105">
        <v>9621</v>
      </c>
      <c r="K808" s="105">
        <v>9714</v>
      </c>
      <c r="L808" s="195">
        <v>8892.5</v>
      </c>
      <c r="M808" s="195">
        <v>8900</v>
      </c>
      <c r="N808" s="195">
        <v>8840</v>
      </c>
      <c r="O808" s="195">
        <v>8778.5</v>
      </c>
      <c r="P808" s="195">
        <v>8753.5</v>
      </c>
      <c r="Q808" s="195">
        <v>8765.5</v>
      </c>
      <c r="R808" s="195">
        <v>8823.5</v>
      </c>
      <c r="S808" s="195">
        <v>8919</v>
      </c>
      <c r="T808" s="195">
        <v>9044.5</v>
      </c>
      <c r="U808" s="195">
        <v>9177</v>
      </c>
      <c r="V808" s="195">
        <v>9304.5</v>
      </c>
      <c r="W808" s="195">
        <v>9495</v>
      </c>
      <c r="X808" s="195">
        <v>9813</v>
      </c>
      <c r="Y808" s="195">
        <v>10271</v>
      </c>
      <c r="Z808" s="195">
        <v>10882</v>
      </c>
      <c r="AA808" s="195">
        <v>11619.5</v>
      </c>
      <c r="AB808" s="195">
        <v>12383</v>
      </c>
      <c r="AC808" s="195">
        <v>13112</v>
      </c>
      <c r="AD808" s="195">
        <v>13787.5</v>
      </c>
    </row>
    <row r="809" spans="1:30" x14ac:dyDescent="0.2">
      <c r="A809" s="77" t="s">
        <v>75</v>
      </c>
      <c r="B809" s="79" t="s">
        <v>175</v>
      </c>
      <c r="C809" s="105">
        <v>45</v>
      </c>
      <c r="D809" s="105">
        <v>49</v>
      </c>
      <c r="E809" s="105">
        <v>7344</v>
      </c>
      <c r="F809" s="105">
        <v>7595</v>
      </c>
      <c r="G809" s="105">
        <v>7847</v>
      </c>
      <c r="H809" s="105">
        <v>8102</v>
      </c>
      <c r="I809" s="105">
        <v>8360</v>
      </c>
      <c r="J809" s="105">
        <v>8626</v>
      </c>
      <c r="K809" s="105">
        <v>8867</v>
      </c>
      <c r="L809" s="195">
        <v>8519</v>
      </c>
      <c r="M809" s="195">
        <v>8584</v>
      </c>
      <c r="N809" s="195">
        <v>8675</v>
      </c>
      <c r="O809" s="195">
        <v>8748.5</v>
      </c>
      <c r="P809" s="195">
        <v>8843</v>
      </c>
      <c r="Q809" s="195">
        <v>8935.5</v>
      </c>
      <c r="R809" s="195">
        <v>8943</v>
      </c>
      <c r="S809" s="195">
        <v>8885</v>
      </c>
      <c r="T809" s="195">
        <v>8826</v>
      </c>
      <c r="U809" s="195">
        <v>8803</v>
      </c>
      <c r="V809" s="195">
        <v>8818</v>
      </c>
      <c r="W809" s="195">
        <v>8878</v>
      </c>
      <c r="X809" s="195">
        <v>8974</v>
      </c>
      <c r="Y809" s="195">
        <v>9099</v>
      </c>
      <c r="Z809" s="195">
        <v>9232</v>
      </c>
      <c r="AA809" s="195">
        <v>9360</v>
      </c>
      <c r="AB809" s="195">
        <v>9550.5</v>
      </c>
      <c r="AC809" s="195">
        <v>9868.5</v>
      </c>
      <c r="AD809" s="195">
        <v>10324</v>
      </c>
    </row>
    <row r="810" spans="1:30" x14ac:dyDescent="0.2">
      <c r="A810" s="77" t="s">
        <v>75</v>
      </c>
      <c r="B810" s="79" t="s">
        <v>175</v>
      </c>
      <c r="C810" s="105">
        <v>50</v>
      </c>
      <c r="D810" s="105">
        <v>54</v>
      </c>
      <c r="E810" s="105">
        <v>5976</v>
      </c>
      <c r="F810" s="105">
        <v>6203</v>
      </c>
      <c r="G810" s="105">
        <v>6470</v>
      </c>
      <c r="H810" s="105">
        <v>6759</v>
      </c>
      <c r="I810" s="105">
        <v>7054</v>
      </c>
      <c r="J810" s="105">
        <v>7344</v>
      </c>
      <c r="K810" s="105">
        <v>7603</v>
      </c>
      <c r="L810" s="195">
        <v>7870.5</v>
      </c>
      <c r="M810" s="195">
        <v>8058.5</v>
      </c>
      <c r="N810" s="195">
        <v>8198</v>
      </c>
      <c r="O810" s="195">
        <v>8317.5</v>
      </c>
      <c r="P810" s="195">
        <v>8399</v>
      </c>
      <c r="Q810" s="195">
        <v>8444.5</v>
      </c>
      <c r="R810" s="195">
        <v>8512</v>
      </c>
      <c r="S810" s="195">
        <v>8604.5</v>
      </c>
      <c r="T810" s="195">
        <v>8679</v>
      </c>
      <c r="U810" s="195">
        <v>8774.5</v>
      </c>
      <c r="V810" s="195">
        <v>8868</v>
      </c>
      <c r="W810" s="195">
        <v>8878.5</v>
      </c>
      <c r="X810" s="195">
        <v>8825.5</v>
      </c>
      <c r="Y810" s="195">
        <v>8770.5</v>
      </c>
      <c r="Z810" s="195">
        <v>8750.5</v>
      </c>
      <c r="AA810" s="195">
        <v>8768.5</v>
      </c>
      <c r="AB810" s="195">
        <v>8830</v>
      </c>
      <c r="AC810" s="195">
        <v>8927</v>
      </c>
      <c r="AD810" s="195">
        <v>9054</v>
      </c>
    </row>
    <row r="811" spans="1:30" x14ac:dyDescent="0.2">
      <c r="A811" s="77" t="s">
        <v>75</v>
      </c>
      <c r="B811" s="79" t="s">
        <v>175</v>
      </c>
      <c r="C811" s="105">
        <v>55</v>
      </c>
      <c r="D811" s="105">
        <v>59</v>
      </c>
      <c r="E811" s="105">
        <v>4968</v>
      </c>
      <c r="F811" s="105">
        <v>5109</v>
      </c>
      <c r="G811" s="105">
        <v>5270</v>
      </c>
      <c r="H811" s="105">
        <v>5451</v>
      </c>
      <c r="I811" s="105">
        <v>5659</v>
      </c>
      <c r="J811" s="105">
        <v>5891</v>
      </c>
      <c r="K811" s="105">
        <v>6123</v>
      </c>
      <c r="L811" s="195">
        <v>6297</v>
      </c>
      <c r="M811" s="195">
        <v>6559.5</v>
      </c>
      <c r="N811" s="195">
        <v>6865.5</v>
      </c>
      <c r="O811" s="195">
        <v>7163.5</v>
      </c>
      <c r="P811" s="195">
        <v>7437</v>
      </c>
      <c r="Q811" s="195">
        <v>7673.5</v>
      </c>
      <c r="R811" s="195">
        <v>7859</v>
      </c>
      <c r="S811" s="195">
        <v>7999</v>
      </c>
      <c r="T811" s="195">
        <v>8119</v>
      </c>
      <c r="U811" s="195">
        <v>8202</v>
      </c>
      <c r="V811" s="195">
        <v>8250.5</v>
      </c>
      <c r="W811" s="195">
        <v>8321</v>
      </c>
      <c r="X811" s="195">
        <v>8416</v>
      </c>
      <c r="Y811" s="195">
        <v>8493.5</v>
      </c>
      <c r="Z811" s="195">
        <v>8590.5</v>
      </c>
      <c r="AA811" s="195">
        <v>8685.5</v>
      </c>
      <c r="AB811" s="195">
        <v>8699.5</v>
      </c>
      <c r="AC811" s="195">
        <v>8652.5</v>
      </c>
      <c r="AD811" s="195">
        <v>8603.5</v>
      </c>
    </row>
    <row r="812" spans="1:30" x14ac:dyDescent="0.2">
      <c r="A812" s="77" t="s">
        <v>75</v>
      </c>
      <c r="B812" s="79" t="s">
        <v>175</v>
      </c>
      <c r="C812" s="105">
        <v>60</v>
      </c>
      <c r="D812" s="105">
        <v>64</v>
      </c>
      <c r="E812" s="105">
        <v>4022.9999999999995</v>
      </c>
      <c r="F812" s="105">
        <v>4197</v>
      </c>
      <c r="G812" s="105">
        <v>4351</v>
      </c>
      <c r="H812" s="105">
        <v>4488</v>
      </c>
      <c r="I812" s="105">
        <v>4630</v>
      </c>
      <c r="J812" s="105">
        <v>4790</v>
      </c>
      <c r="K812" s="105">
        <v>4936</v>
      </c>
      <c r="L812" s="195">
        <v>5055</v>
      </c>
      <c r="M812" s="195">
        <v>5245.5</v>
      </c>
      <c r="N812" s="195">
        <v>5446.5</v>
      </c>
      <c r="O812" s="195">
        <v>5649</v>
      </c>
      <c r="P812" s="195">
        <v>5817.5</v>
      </c>
      <c r="Q812" s="195">
        <v>5997</v>
      </c>
      <c r="R812" s="195">
        <v>6252.5</v>
      </c>
      <c r="S812" s="195">
        <v>6550</v>
      </c>
      <c r="T812" s="195">
        <v>6838.5</v>
      </c>
      <c r="U812" s="195">
        <v>7102.5</v>
      </c>
      <c r="V812" s="195">
        <v>7334</v>
      </c>
      <c r="W812" s="195">
        <v>7518.5</v>
      </c>
      <c r="X812" s="195">
        <v>7658.5</v>
      </c>
      <c r="Y812" s="195">
        <v>7779.5</v>
      </c>
      <c r="Z812" s="195">
        <v>7865</v>
      </c>
      <c r="AA812" s="195">
        <v>7918</v>
      </c>
      <c r="AB812" s="195">
        <v>7992</v>
      </c>
      <c r="AC812" s="195">
        <v>8090.5000000000009</v>
      </c>
      <c r="AD812" s="195">
        <v>8173</v>
      </c>
    </row>
    <row r="813" spans="1:30" x14ac:dyDescent="0.2">
      <c r="A813" s="77" t="s">
        <v>75</v>
      </c>
      <c r="B813" s="79" t="s">
        <v>175</v>
      </c>
      <c r="C813" s="105">
        <v>65</v>
      </c>
      <c r="D813" s="105">
        <v>69</v>
      </c>
      <c r="E813" s="105">
        <v>2531</v>
      </c>
      <c r="F813" s="105">
        <v>2737</v>
      </c>
      <c r="G813" s="105">
        <v>2989</v>
      </c>
      <c r="H813" s="105">
        <v>3262</v>
      </c>
      <c r="I813" s="105">
        <v>3522</v>
      </c>
      <c r="J813" s="105">
        <v>3749</v>
      </c>
      <c r="K813" s="105">
        <v>3918</v>
      </c>
      <c r="L813" s="195">
        <v>3907</v>
      </c>
      <c r="M813" s="195">
        <v>4054.5</v>
      </c>
      <c r="N813" s="195">
        <v>4182.5</v>
      </c>
      <c r="O813" s="195">
        <v>4307.5</v>
      </c>
      <c r="P813" s="195">
        <v>4461</v>
      </c>
      <c r="Q813" s="195">
        <v>4645</v>
      </c>
      <c r="R813" s="195">
        <v>4827</v>
      </c>
      <c r="S813" s="195">
        <v>5017.5</v>
      </c>
      <c r="T813" s="195">
        <v>5210</v>
      </c>
      <c r="U813" s="195">
        <v>5373.5</v>
      </c>
      <c r="V813" s="195">
        <v>5548</v>
      </c>
      <c r="W813" s="195">
        <v>5793</v>
      </c>
      <c r="X813" s="195">
        <v>6077.5</v>
      </c>
      <c r="Y813" s="195">
        <v>6353.5</v>
      </c>
      <c r="Z813" s="195">
        <v>6607</v>
      </c>
      <c r="AA813" s="195">
        <v>6829</v>
      </c>
      <c r="AB813" s="195">
        <v>7008.5</v>
      </c>
      <c r="AC813" s="195">
        <v>7150</v>
      </c>
      <c r="AD813" s="195">
        <v>7273.5</v>
      </c>
    </row>
    <row r="814" spans="1:30" x14ac:dyDescent="0.2">
      <c r="A814" s="77" t="s">
        <v>75</v>
      </c>
      <c r="B814" s="79" t="s">
        <v>175</v>
      </c>
      <c r="C814" s="105">
        <v>70</v>
      </c>
      <c r="D814" s="105">
        <v>74</v>
      </c>
      <c r="E814" s="105">
        <v>1610</v>
      </c>
      <c r="F814" s="105">
        <v>1713</v>
      </c>
      <c r="G814" s="105">
        <v>1809</v>
      </c>
      <c r="H814" s="105">
        <v>1917</v>
      </c>
      <c r="I814" s="105">
        <v>2054</v>
      </c>
      <c r="J814" s="105">
        <v>2232</v>
      </c>
      <c r="K814" s="105">
        <v>2424</v>
      </c>
      <c r="L814" s="195">
        <v>2519</v>
      </c>
      <c r="M814" s="195">
        <v>2697</v>
      </c>
      <c r="N814" s="195">
        <v>2874.5</v>
      </c>
      <c r="O814" s="195">
        <v>3054.5</v>
      </c>
      <c r="P814" s="195">
        <v>3230.5</v>
      </c>
      <c r="Q814" s="195">
        <v>3388.5</v>
      </c>
      <c r="R814" s="195">
        <v>3524</v>
      </c>
      <c r="S814" s="195">
        <v>3643</v>
      </c>
      <c r="T814" s="195">
        <v>3761</v>
      </c>
      <c r="U814" s="195">
        <v>3905</v>
      </c>
      <c r="V814" s="195">
        <v>4075.5</v>
      </c>
      <c r="W814" s="195">
        <v>4244</v>
      </c>
      <c r="X814" s="195">
        <v>4422</v>
      </c>
      <c r="Y814" s="195">
        <v>4601</v>
      </c>
      <c r="Z814" s="195">
        <v>4755</v>
      </c>
      <c r="AA814" s="195">
        <v>4921</v>
      </c>
      <c r="AB814" s="195">
        <v>5150</v>
      </c>
      <c r="AC814" s="195">
        <v>5416</v>
      </c>
      <c r="AD814" s="195">
        <v>5673.5</v>
      </c>
    </row>
    <row r="815" spans="1:30" x14ac:dyDescent="0.2">
      <c r="A815" s="77" t="s">
        <v>75</v>
      </c>
      <c r="B815" s="79" t="s">
        <v>175</v>
      </c>
      <c r="C815" s="105">
        <v>75</v>
      </c>
      <c r="D815" s="105">
        <v>79</v>
      </c>
      <c r="E815" s="105">
        <v>769</v>
      </c>
      <c r="F815" s="105">
        <v>866</v>
      </c>
      <c r="G815" s="105">
        <v>970</v>
      </c>
      <c r="H815" s="105">
        <v>1082</v>
      </c>
      <c r="I815" s="105">
        <v>1191</v>
      </c>
      <c r="J815" s="105">
        <v>1297</v>
      </c>
      <c r="K815" s="105">
        <v>1382</v>
      </c>
      <c r="L815" s="195">
        <v>1353</v>
      </c>
      <c r="M815" s="195">
        <v>1480</v>
      </c>
      <c r="N815" s="195">
        <v>1604.5</v>
      </c>
      <c r="O815" s="195">
        <v>1729</v>
      </c>
      <c r="P815" s="195">
        <v>1855</v>
      </c>
      <c r="Q815" s="195">
        <v>1991</v>
      </c>
      <c r="R815" s="195">
        <v>2139.5</v>
      </c>
      <c r="S815" s="195">
        <v>2287.5</v>
      </c>
      <c r="T815" s="195">
        <v>2438</v>
      </c>
      <c r="U815" s="195">
        <v>2588</v>
      </c>
      <c r="V815" s="195">
        <v>2723.5</v>
      </c>
      <c r="W815" s="195">
        <v>2840</v>
      </c>
      <c r="X815" s="195">
        <v>2944.5</v>
      </c>
      <c r="Y815" s="195">
        <v>3050.5</v>
      </c>
      <c r="Z815" s="195">
        <v>3180.5</v>
      </c>
      <c r="AA815" s="195">
        <v>3332.5</v>
      </c>
      <c r="AB815" s="195">
        <v>3482</v>
      </c>
      <c r="AC815" s="195">
        <v>3638.5</v>
      </c>
      <c r="AD815" s="195">
        <v>3797.5</v>
      </c>
    </row>
    <row r="816" spans="1:30" x14ac:dyDescent="0.2">
      <c r="A816" s="77" t="s">
        <v>75</v>
      </c>
      <c r="B816" s="79" t="s">
        <v>175</v>
      </c>
      <c r="C816" s="105">
        <v>80</v>
      </c>
      <c r="D816" s="105">
        <v>84</v>
      </c>
      <c r="E816" s="105">
        <v>249</v>
      </c>
      <c r="F816" s="105">
        <v>288</v>
      </c>
      <c r="G816" s="105">
        <v>340</v>
      </c>
      <c r="H816" s="105">
        <v>397</v>
      </c>
      <c r="I816" s="105">
        <v>461</v>
      </c>
      <c r="J816" s="105">
        <v>529</v>
      </c>
      <c r="K816" s="105">
        <v>604</v>
      </c>
      <c r="L816" s="195">
        <v>584.5</v>
      </c>
      <c r="M816" s="195">
        <v>628</v>
      </c>
      <c r="N816" s="195">
        <v>682.5</v>
      </c>
      <c r="O816" s="195">
        <v>752</v>
      </c>
      <c r="P816" s="195">
        <v>832</v>
      </c>
      <c r="Q816" s="195">
        <v>919</v>
      </c>
      <c r="R816" s="195">
        <v>1008.9999999999999</v>
      </c>
      <c r="S816" s="195">
        <v>1098.5</v>
      </c>
      <c r="T816" s="195">
        <v>1188.5</v>
      </c>
      <c r="U816" s="195">
        <v>1281</v>
      </c>
      <c r="V816" s="195">
        <v>1383</v>
      </c>
      <c r="W816" s="195">
        <v>1494</v>
      </c>
      <c r="X816" s="195">
        <v>1605</v>
      </c>
      <c r="Y816" s="195">
        <v>1718</v>
      </c>
      <c r="Z816" s="195">
        <v>1830.5</v>
      </c>
      <c r="AA816" s="195">
        <v>1935</v>
      </c>
      <c r="AB816" s="195">
        <v>2028.5000000000002</v>
      </c>
      <c r="AC816" s="195">
        <v>2113.5</v>
      </c>
      <c r="AD816" s="195">
        <v>2199</v>
      </c>
    </row>
    <row r="817" spans="1:30" x14ac:dyDescent="0.2">
      <c r="A817" s="77" t="s">
        <v>75</v>
      </c>
      <c r="B817" s="79" t="s">
        <v>175</v>
      </c>
      <c r="C817" s="105">
        <v>85</v>
      </c>
      <c r="D817" s="105">
        <v>89</v>
      </c>
      <c r="E817" s="105">
        <v>153</v>
      </c>
      <c r="F817" s="105">
        <v>140</v>
      </c>
      <c r="G817" s="105">
        <v>127</v>
      </c>
      <c r="H817" s="105">
        <v>118</v>
      </c>
      <c r="I817" s="105">
        <v>119</v>
      </c>
      <c r="J817" s="105">
        <v>131</v>
      </c>
      <c r="K817" s="105">
        <v>158</v>
      </c>
      <c r="L817" s="195">
        <v>225</v>
      </c>
      <c r="M817" s="195">
        <v>234.5</v>
      </c>
      <c r="N817" s="195">
        <v>249.5</v>
      </c>
      <c r="O817" s="195">
        <v>268</v>
      </c>
      <c r="P817" s="195">
        <v>287</v>
      </c>
      <c r="Q817" s="195">
        <v>308.5</v>
      </c>
      <c r="R817" s="195">
        <v>334</v>
      </c>
      <c r="S817" s="195">
        <v>366</v>
      </c>
      <c r="T817" s="195">
        <v>406</v>
      </c>
      <c r="U817" s="195">
        <v>452.5</v>
      </c>
      <c r="V817" s="195">
        <v>502</v>
      </c>
      <c r="W817" s="195">
        <v>553.5</v>
      </c>
      <c r="X817" s="195">
        <v>606</v>
      </c>
      <c r="Y817" s="195">
        <v>660.5</v>
      </c>
      <c r="Z817" s="195">
        <v>717</v>
      </c>
      <c r="AA817" s="195">
        <v>778.5</v>
      </c>
      <c r="AB817" s="195">
        <v>847.5</v>
      </c>
      <c r="AC817" s="195">
        <v>916.5</v>
      </c>
      <c r="AD817" s="195">
        <v>987</v>
      </c>
    </row>
    <row r="818" spans="1:30" x14ac:dyDescent="0.2">
      <c r="A818" s="77" t="s">
        <v>75</v>
      </c>
      <c r="B818" s="79" t="s">
        <v>175</v>
      </c>
      <c r="C818" s="105">
        <v>90</v>
      </c>
      <c r="D818" s="105">
        <v>94</v>
      </c>
      <c r="E818" s="105">
        <v>78</v>
      </c>
      <c r="F818" s="105">
        <v>80</v>
      </c>
      <c r="G818" s="105">
        <v>76</v>
      </c>
      <c r="H818" s="105">
        <v>71</v>
      </c>
      <c r="I818" s="105">
        <v>63</v>
      </c>
      <c r="J818" s="105">
        <v>53</v>
      </c>
      <c r="K818" s="105">
        <v>50</v>
      </c>
      <c r="L818" s="195">
        <v>58.5</v>
      </c>
      <c r="M818" s="195">
        <v>65</v>
      </c>
      <c r="N818" s="195">
        <v>70.5</v>
      </c>
      <c r="O818" s="195">
        <v>72.5</v>
      </c>
      <c r="P818" s="195">
        <v>76.5</v>
      </c>
      <c r="Q818" s="195">
        <v>80</v>
      </c>
      <c r="R818" s="195">
        <v>84</v>
      </c>
      <c r="S818" s="195">
        <v>91</v>
      </c>
      <c r="T818" s="195">
        <v>98</v>
      </c>
      <c r="U818" s="195">
        <v>105</v>
      </c>
      <c r="V818" s="195">
        <v>114.5</v>
      </c>
      <c r="W818" s="195">
        <v>125.5</v>
      </c>
      <c r="X818" s="195">
        <v>138.5</v>
      </c>
      <c r="Y818" s="195">
        <v>156</v>
      </c>
      <c r="Z818" s="195">
        <v>176</v>
      </c>
      <c r="AA818" s="195">
        <v>196.5</v>
      </c>
      <c r="AB818" s="195">
        <v>218</v>
      </c>
      <c r="AC818" s="195">
        <v>240</v>
      </c>
      <c r="AD818" s="195">
        <v>263.5</v>
      </c>
    </row>
    <row r="819" spans="1:30" x14ac:dyDescent="0.2">
      <c r="A819" s="77" t="s">
        <v>75</v>
      </c>
      <c r="B819" s="79" t="s">
        <v>175</v>
      </c>
      <c r="C819" s="105">
        <v>95</v>
      </c>
      <c r="D819" s="105">
        <v>99</v>
      </c>
      <c r="E819" s="105">
        <v>8</v>
      </c>
      <c r="F819" s="105">
        <v>13</v>
      </c>
      <c r="G819" s="105">
        <v>19</v>
      </c>
      <c r="H819" s="105">
        <v>21</v>
      </c>
      <c r="I819" s="105">
        <v>20</v>
      </c>
      <c r="J819" s="105">
        <v>14</v>
      </c>
      <c r="K819" s="105">
        <v>15</v>
      </c>
      <c r="L819" s="195">
        <v>8.5</v>
      </c>
      <c r="M819" s="195">
        <v>9.5</v>
      </c>
      <c r="N819" s="195">
        <v>10.5</v>
      </c>
      <c r="O819" s="195">
        <v>11</v>
      </c>
      <c r="P819" s="195">
        <v>11.5</v>
      </c>
      <c r="Q819" s="195">
        <v>12</v>
      </c>
      <c r="R819" s="195">
        <v>13</v>
      </c>
      <c r="S819" s="195">
        <v>14</v>
      </c>
      <c r="T819" s="195">
        <v>15</v>
      </c>
      <c r="U819" s="195">
        <v>16.5</v>
      </c>
      <c r="V819" s="195">
        <v>17.5</v>
      </c>
      <c r="W819" s="195">
        <v>18.5</v>
      </c>
      <c r="X819" s="195">
        <v>20</v>
      </c>
      <c r="Y819" s="195">
        <v>21.5</v>
      </c>
      <c r="Z819" s="195">
        <v>23</v>
      </c>
      <c r="AA819" s="195">
        <v>25.5</v>
      </c>
      <c r="AB819" s="195">
        <v>29</v>
      </c>
      <c r="AC819" s="195">
        <v>32.5</v>
      </c>
      <c r="AD819" s="195">
        <v>36.5</v>
      </c>
    </row>
    <row r="820" spans="1:30" x14ac:dyDescent="0.2">
      <c r="A820" s="77" t="s">
        <v>75</v>
      </c>
      <c r="B820" s="79" t="s">
        <v>175</v>
      </c>
      <c r="C820" s="105">
        <v>100</v>
      </c>
      <c r="D820" s="105">
        <v>104</v>
      </c>
      <c r="E820" s="105">
        <v>0</v>
      </c>
      <c r="F820" s="105">
        <v>0</v>
      </c>
      <c r="G820" s="105">
        <v>0</v>
      </c>
      <c r="H820" s="105">
        <v>1</v>
      </c>
      <c r="I820" s="105">
        <v>1</v>
      </c>
      <c r="J820" s="105">
        <v>1</v>
      </c>
      <c r="K820" s="105">
        <v>1</v>
      </c>
      <c r="L820" s="195">
        <v>0</v>
      </c>
      <c r="M820" s="195">
        <v>0</v>
      </c>
      <c r="N820" s="195">
        <v>0</v>
      </c>
      <c r="O820" s="195">
        <v>0</v>
      </c>
      <c r="P820" s="195">
        <v>0</v>
      </c>
      <c r="Q820" s="195">
        <v>0</v>
      </c>
      <c r="R820" s="195">
        <v>0</v>
      </c>
      <c r="S820" s="195">
        <v>0.5</v>
      </c>
      <c r="T820" s="195">
        <v>1</v>
      </c>
      <c r="U820" s="195">
        <v>1</v>
      </c>
      <c r="V820" s="195">
        <v>1</v>
      </c>
      <c r="W820" s="195">
        <v>1</v>
      </c>
      <c r="X820" s="195">
        <v>1.5</v>
      </c>
      <c r="Y820" s="195">
        <v>1.5</v>
      </c>
      <c r="Z820" s="195">
        <v>1</v>
      </c>
      <c r="AA820" s="195">
        <v>1.5</v>
      </c>
      <c r="AB820" s="195">
        <v>2</v>
      </c>
      <c r="AC820" s="195">
        <v>2</v>
      </c>
      <c r="AD820" s="195">
        <v>2</v>
      </c>
    </row>
    <row r="821" spans="1:30" x14ac:dyDescent="0.2">
      <c r="A821" s="77" t="s">
        <v>75</v>
      </c>
      <c r="B821" s="79" t="s">
        <v>176</v>
      </c>
      <c r="C821" s="105">
        <v>0</v>
      </c>
      <c r="D821" s="105">
        <v>4</v>
      </c>
      <c r="E821" s="105">
        <v>14691</v>
      </c>
      <c r="F821" s="105">
        <v>15052</v>
      </c>
      <c r="G821" s="105">
        <v>15585</v>
      </c>
      <c r="H821" s="105">
        <v>16250</v>
      </c>
      <c r="I821" s="105">
        <v>16894</v>
      </c>
      <c r="J821" s="105">
        <v>17399</v>
      </c>
      <c r="K821" s="105">
        <v>18040</v>
      </c>
      <c r="L821" s="195">
        <v>18062.5</v>
      </c>
      <c r="M821" s="195">
        <v>18301</v>
      </c>
      <c r="N821" s="195">
        <v>18506</v>
      </c>
      <c r="O821" s="195">
        <v>18700.5</v>
      </c>
      <c r="P821" s="195">
        <v>18906.5</v>
      </c>
      <c r="Q821" s="195">
        <v>19128</v>
      </c>
      <c r="R821" s="195">
        <v>19357</v>
      </c>
      <c r="S821" s="195">
        <v>19596.5</v>
      </c>
      <c r="T821" s="195">
        <v>19845</v>
      </c>
      <c r="U821" s="195">
        <v>20101</v>
      </c>
      <c r="V821" s="195">
        <v>20367.5</v>
      </c>
      <c r="W821" s="195">
        <v>20634.5</v>
      </c>
      <c r="X821" s="195">
        <v>20890.5</v>
      </c>
      <c r="Y821" s="195">
        <v>21138.5</v>
      </c>
      <c r="Z821" s="195">
        <v>21379.5</v>
      </c>
      <c r="AA821" s="195">
        <v>21603</v>
      </c>
      <c r="AB821" s="195">
        <v>21815.5</v>
      </c>
      <c r="AC821" s="195">
        <v>22022.5</v>
      </c>
      <c r="AD821" s="195">
        <v>22219</v>
      </c>
    </row>
    <row r="822" spans="1:30" x14ac:dyDescent="0.2">
      <c r="A822" s="77" t="s">
        <v>75</v>
      </c>
      <c r="B822" s="79" t="s">
        <v>176</v>
      </c>
      <c r="C822" s="105">
        <v>5</v>
      </c>
      <c r="D822" s="105">
        <v>9</v>
      </c>
      <c r="E822" s="105">
        <v>14261</v>
      </c>
      <c r="F822" s="105">
        <v>14268</v>
      </c>
      <c r="G822" s="105">
        <v>14310</v>
      </c>
      <c r="H822" s="105">
        <v>14402</v>
      </c>
      <c r="I822" s="105">
        <v>14563</v>
      </c>
      <c r="J822" s="105">
        <v>14803</v>
      </c>
      <c r="K822" s="105">
        <v>15120</v>
      </c>
      <c r="L822" s="195">
        <v>15825</v>
      </c>
      <c r="M822" s="195">
        <v>16500.5</v>
      </c>
      <c r="N822" s="195">
        <v>17049.5</v>
      </c>
      <c r="O822" s="195">
        <v>17484</v>
      </c>
      <c r="P822" s="195">
        <v>17858</v>
      </c>
      <c r="Q822" s="195">
        <v>18154</v>
      </c>
      <c r="R822" s="195">
        <v>18392.5</v>
      </c>
      <c r="S822" s="195">
        <v>18598.5</v>
      </c>
      <c r="T822" s="195">
        <v>18793.5</v>
      </c>
      <c r="U822" s="195">
        <v>19000</v>
      </c>
      <c r="V822" s="195">
        <v>19221.5</v>
      </c>
      <c r="W822" s="195">
        <v>19450.5</v>
      </c>
      <c r="X822" s="195">
        <v>19690.5</v>
      </c>
      <c r="Y822" s="195">
        <v>19939</v>
      </c>
      <c r="Z822" s="195">
        <v>20195</v>
      </c>
      <c r="AA822" s="195">
        <v>20461</v>
      </c>
      <c r="AB822" s="195">
        <v>20728</v>
      </c>
      <c r="AC822" s="195">
        <v>20985</v>
      </c>
      <c r="AD822" s="195">
        <v>21233.5</v>
      </c>
    </row>
    <row r="823" spans="1:30" x14ac:dyDescent="0.2">
      <c r="A823" s="77" t="s">
        <v>75</v>
      </c>
      <c r="B823" s="79" t="s">
        <v>176</v>
      </c>
      <c r="C823" s="105">
        <v>10</v>
      </c>
      <c r="D823" s="105">
        <v>14</v>
      </c>
      <c r="E823" s="105">
        <v>14188</v>
      </c>
      <c r="F823" s="105">
        <v>14374</v>
      </c>
      <c r="G823" s="105">
        <v>14435</v>
      </c>
      <c r="H823" s="105">
        <v>14404</v>
      </c>
      <c r="I823" s="105">
        <v>14351</v>
      </c>
      <c r="J823" s="105">
        <v>14325</v>
      </c>
      <c r="K823" s="105">
        <v>14329</v>
      </c>
      <c r="L823" s="195">
        <v>14143.5</v>
      </c>
      <c r="M823" s="195">
        <v>14107.5</v>
      </c>
      <c r="N823" s="195">
        <v>14272</v>
      </c>
      <c r="O823" s="195">
        <v>14654</v>
      </c>
      <c r="P823" s="195">
        <v>15208</v>
      </c>
      <c r="Q823" s="195">
        <v>15883</v>
      </c>
      <c r="R823" s="195">
        <v>16559</v>
      </c>
      <c r="S823" s="195">
        <v>17109</v>
      </c>
      <c r="T823" s="195">
        <v>17542</v>
      </c>
      <c r="U823" s="195">
        <v>17916</v>
      </c>
      <c r="V823" s="195">
        <v>18213</v>
      </c>
      <c r="W823" s="195">
        <v>18451.5</v>
      </c>
      <c r="X823" s="195">
        <v>18657</v>
      </c>
      <c r="Y823" s="195">
        <v>18852</v>
      </c>
      <c r="Z823" s="195">
        <v>19059</v>
      </c>
      <c r="AA823" s="195">
        <v>19280.5</v>
      </c>
      <c r="AB823" s="195">
        <v>19509</v>
      </c>
      <c r="AC823" s="195">
        <v>19749</v>
      </c>
      <c r="AD823" s="195">
        <v>19998</v>
      </c>
    </row>
    <row r="824" spans="1:30" x14ac:dyDescent="0.2">
      <c r="A824" s="77" t="s">
        <v>75</v>
      </c>
      <c r="B824" s="79" t="s">
        <v>176</v>
      </c>
      <c r="C824" s="105">
        <v>15</v>
      </c>
      <c r="D824" s="105">
        <v>19</v>
      </c>
      <c r="E824" s="105">
        <v>12221</v>
      </c>
      <c r="F824" s="105">
        <v>12768</v>
      </c>
      <c r="G824" s="105">
        <v>13296</v>
      </c>
      <c r="H824" s="105">
        <v>13765</v>
      </c>
      <c r="I824" s="105">
        <v>14135</v>
      </c>
      <c r="J824" s="105">
        <v>14385</v>
      </c>
      <c r="K824" s="105">
        <v>14554</v>
      </c>
      <c r="L824" s="195">
        <v>14091</v>
      </c>
      <c r="M824" s="195">
        <v>14253</v>
      </c>
      <c r="N824" s="195">
        <v>14404.5</v>
      </c>
      <c r="O824" s="195">
        <v>14493.5</v>
      </c>
      <c r="P824" s="195">
        <v>14454.5</v>
      </c>
      <c r="Q824" s="195">
        <v>14350.5</v>
      </c>
      <c r="R824" s="195">
        <v>14313.5</v>
      </c>
      <c r="S824" s="195">
        <v>14478.5</v>
      </c>
      <c r="T824" s="195">
        <v>14861.5</v>
      </c>
      <c r="U824" s="195">
        <v>15415</v>
      </c>
      <c r="V824" s="195">
        <v>16090</v>
      </c>
      <c r="W824" s="195">
        <v>16765.5</v>
      </c>
      <c r="X824" s="195">
        <v>17314.5</v>
      </c>
      <c r="Y824" s="195">
        <v>17749</v>
      </c>
      <c r="Z824" s="195">
        <v>18123.5</v>
      </c>
      <c r="AA824" s="195">
        <v>18419.5</v>
      </c>
      <c r="AB824" s="195">
        <v>18657</v>
      </c>
      <c r="AC824" s="195">
        <v>18862.5</v>
      </c>
      <c r="AD824" s="195">
        <v>19058</v>
      </c>
    </row>
    <row r="825" spans="1:30" x14ac:dyDescent="0.2">
      <c r="A825" s="77" t="s">
        <v>75</v>
      </c>
      <c r="B825" s="79" t="s">
        <v>176</v>
      </c>
      <c r="C825" s="105">
        <v>20</v>
      </c>
      <c r="D825" s="105">
        <v>24</v>
      </c>
      <c r="E825" s="105">
        <v>10218</v>
      </c>
      <c r="F825" s="105">
        <v>10660</v>
      </c>
      <c r="G825" s="105">
        <v>11145</v>
      </c>
      <c r="H825" s="105">
        <v>11654</v>
      </c>
      <c r="I825" s="105">
        <v>12171</v>
      </c>
      <c r="J825" s="105">
        <v>12683</v>
      </c>
      <c r="K825" s="105">
        <v>13189</v>
      </c>
      <c r="L825" s="195">
        <v>13291.5</v>
      </c>
      <c r="M825" s="195">
        <v>13697.5</v>
      </c>
      <c r="N825" s="195">
        <v>14013.5</v>
      </c>
      <c r="O825" s="195">
        <v>14232.5</v>
      </c>
      <c r="P825" s="195">
        <v>14415</v>
      </c>
      <c r="Q825" s="195">
        <v>14593</v>
      </c>
      <c r="R825" s="195">
        <v>14755.5</v>
      </c>
      <c r="S825" s="195">
        <v>14906.5</v>
      </c>
      <c r="T825" s="195">
        <v>14996</v>
      </c>
      <c r="U825" s="195">
        <v>14957.5</v>
      </c>
      <c r="V825" s="195">
        <v>14854</v>
      </c>
      <c r="W825" s="195">
        <v>14818.5</v>
      </c>
      <c r="X825" s="195">
        <v>14983</v>
      </c>
      <c r="Y825" s="195">
        <v>15365</v>
      </c>
      <c r="Z825" s="195">
        <v>15919</v>
      </c>
      <c r="AA825" s="195">
        <v>16593.5</v>
      </c>
      <c r="AB825" s="195">
        <v>17268.5</v>
      </c>
      <c r="AC825" s="195">
        <v>17818</v>
      </c>
      <c r="AD825" s="195">
        <v>18251.5</v>
      </c>
    </row>
    <row r="826" spans="1:30" x14ac:dyDescent="0.2">
      <c r="A826" s="77" t="s">
        <v>75</v>
      </c>
      <c r="B826" s="79" t="s">
        <v>176</v>
      </c>
      <c r="C826" s="105">
        <v>25</v>
      </c>
      <c r="D826" s="105">
        <v>29</v>
      </c>
      <c r="E826" s="105">
        <v>9532</v>
      </c>
      <c r="F826" s="105">
        <v>9618</v>
      </c>
      <c r="G826" s="105">
        <v>9800</v>
      </c>
      <c r="H826" s="105">
        <v>10065</v>
      </c>
      <c r="I826" s="105">
        <v>10397</v>
      </c>
      <c r="J826" s="105">
        <v>10785</v>
      </c>
      <c r="K826" s="105">
        <v>11191</v>
      </c>
      <c r="L826" s="195">
        <v>10707</v>
      </c>
      <c r="M826" s="195">
        <v>11381</v>
      </c>
      <c r="N826" s="195">
        <v>12071</v>
      </c>
      <c r="O826" s="195">
        <v>12754</v>
      </c>
      <c r="P826" s="195">
        <v>13368</v>
      </c>
      <c r="Q826" s="195">
        <v>13869</v>
      </c>
      <c r="R826" s="195">
        <v>14274.5</v>
      </c>
      <c r="S826" s="195">
        <v>14590</v>
      </c>
      <c r="T826" s="195">
        <v>14808.5</v>
      </c>
      <c r="U826" s="195">
        <v>14990.5</v>
      </c>
      <c r="V826" s="195">
        <v>15169.5</v>
      </c>
      <c r="W826" s="195">
        <v>15331.5</v>
      </c>
      <c r="X826" s="195">
        <v>15483</v>
      </c>
      <c r="Y826" s="195">
        <v>15572.5</v>
      </c>
      <c r="Z826" s="195">
        <v>15533.5</v>
      </c>
      <c r="AA826" s="195">
        <v>15431</v>
      </c>
      <c r="AB826" s="195">
        <v>15395.5</v>
      </c>
      <c r="AC826" s="195">
        <v>15560.5</v>
      </c>
      <c r="AD826" s="195">
        <v>15942.5</v>
      </c>
    </row>
    <row r="827" spans="1:30" x14ac:dyDescent="0.2">
      <c r="A827" s="77" t="s">
        <v>75</v>
      </c>
      <c r="B827" s="79" t="s">
        <v>176</v>
      </c>
      <c r="C827" s="105">
        <v>30</v>
      </c>
      <c r="D827" s="105">
        <v>34</v>
      </c>
      <c r="E827" s="105">
        <v>10334</v>
      </c>
      <c r="F827" s="105">
        <v>10319</v>
      </c>
      <c r="G827" s="105">
        <v>10216</v>
      </c>
      <c r="H827" s="105">
        <v>10075</v>
      </c>
      <c r="I827" s="105">
        <v>9984</v>
      </c>
      <c r="J827" s="105">
        <v>9999</v>
      </c>
      <c r="K827" s="105">
        <v>10066</v>
      </c>
      <c r="L827" s="195">
        <v>9612</v>
      </c>
      <c r="M827" s="195">
        <v>9663</v>
      </c>
      <c r="N827" s="195">
        <v>9851.5</v>
      </c>
      <c r="O827" s="195">
        <v>10149</v>
      </c>
      <c r="P827" s="195">
        <v>10573</v>
      </c>
      <c r="Q827" s="195">
        <v>11160.5</v>
      </c>
      <c r="R827" s="195">
        <v>11834</v>
      </c>
      <c r="S827" s="195">
        <v>12523.5</v>
      </c>
      <c r="T827" s="195">
        <v>13206</v>
      </c>
      <c r="U827" s="195">
        <v>13819.5</v>
      </c>
      <c r="V827" s="195">
        <v>14319</v>
      </c>
      <c r="W827" s="195">
        <v>14724.5</v>
      </c>
      <c r="X827" s="195">
        <v>15040.5</v>
      </c>
      <c r="Y827" s="195">
        <v>15259</v>
      </c>
      <c r="Z827" s="195">
        <v>15442</v>
      </c>
      <c r="AA827" s="195">
        <v>15620.5</v>
      </c>
      <c r="AB827" s="195">
        <v>15781.5</v>
      </c>
      <c r="AC827" s="195">
        <v>15933.5</v>
      </c>
      <c r="AD827" s="195">
        <v>16024</v>
      </c>
    </row>
    <row r="828" spans="1:30" x14ac:dyDescent="0.2">
      <c r="A828" s="77" t="s">
        <v>75</v>
      </c>
      <c r="B828" s="79" t="s">
        <v>176</v>
      </c>
      <c r="C828" s="105">
        <v>35</v>
      </c>
      <c r="D828" s="105">
        <v>39</v>
      </c>
      <c r="E828" s="105">
        <v>9684</v>
      </c>
      <c r="F828" s="105">
        <v>9914</v>
      </c>
      <c r="G828" s="105">
        <v>10161</v>
      </c>
      <c r="H828" s="105">
        <v>10394</v>
      </c>
      <c r="I828" s="105">
        <v>10564</v>
      </c>
      <c r="J828" s="105">
        <v>10651</v>
      </c>
      <c r="K828" s="105">
        <v>10620</v>
      </c>
      <c r="L828" s="195">
        <v>9803</v>
      </c>
      <c r="M828" s="195">
        <v>9907.5</v>
      </c>
      <c r="N828" s="195">
        <v>9927.5</v>
      </c>
      <c r="O828" s="195">
        <v>9926.5</v>
      </c>
      <c r="P828" s="195">
        <v>9927</v>
      </c>
      <c r="Q828" s="195">
        <v>9910.5</v>
      </c>
      <c r="R828" s="195">
        <v>9961.5</v>
      </c>
      <c r="S828" s="195">
        <v>10150.5</v>
      </c>
      <c r="T828" s="195">
        <v>10449.5</v>
      </c>
      <c r="U828" s="195">
        <v>10873.5</v>
      </c>
      <c r="V828" s="195">
        <v>11459.5</v>
      </c>
      <c r="W828" s="195">
        <v>12132</v>
      </c>
      <c r="X828" s="195">
        <v>12820</v>
      </c>
      <c r="Y828" s="195">
        <v>13500.5</v>
      </c>
      <c r="Z828" s="195">
        <v>14113.5</v>
      </c>
      <c r="AA828" s="195">
        <v>14612.5</v>
      </c>
      <c r="AB828" s="195">
        <v>15017.5</v>
      </c>
      <c r="AC828" s="195">
        <v>15333</v>
      </c>
      <c r="AD828" s="195">
        <v>15552</v>
      </c>
    </row>
    <row r="829" spans="1:30" x14ac:dyDescent="0.2">
      <c r="A829" s="77" t="s">
        <v>75</v>
      </c>
      <c r="B829" s="79" t="s">
        <v>176</v>
      </c>
      <c r="C829" s="105">
        <v>40</v>
      </c>
      <c r="D829" s="105">
        <v>44</v>
      </c>
      <c r="E829" s="105">
        <v>8764</v>
      </c>
      <c r="F829" s="105">
        <v>8998</v>
      </c>
      <c r="G829" s="105">
        <v>9217</v>
      </c>
      <c r="H829" s="105">
        <v>9427</v>
      </c>
      <c r="I829" s="105">
        <v>9645</v>
      </c>
      <c r="J829" s="105">
        <v>9878</v>
      </c>
      <c r="K829" s="105">
        <v>10091</v>
      </c>
      <c r="L829" s="195">
        <v>9459.5</v>
      </c>
      <c r="M829" s="195">
        <v>9579</v>
      </c>
      <c r="N829" s="195">
        <v>9662.5</v>
      </c>
      <c r="O829" s="195">
        <v>9751</v>
      </c>
      <c r="P829" s="195">
        <v>9849.5</v>
      </c>
      <c r="Q829" s="195">
        <v>9973.5</v>
      </c>
      <c r="R829" s="195">
        <v>10079</v>
      </c>
      <c r="S829" s="195">
        <v>10098.5</v>
      </c>
      <c r="T829" s="195">
        <v>10097.5</v>
      </c>
      <c r="U829" s="195">
        <v>10099</v>
      </c>
      <c r="V829" s="195">
        <v>10084</v>
      </c>
      <c r="W829" s="195">
        <v>10136</v>
      </c>
      <c r="X829" s="195">
        <v>10325</v>
      </c>
      <c r="Y829" s="195">
        <v>10623</v>
      </c>
      <c r="Z829" s="195">
        <v>11046</v>
      </c>
      <c r="AA829" s="195">
        <v>11631</v>
      </c>
      <c r="AB829" s="195">
        <v>12301</v>
      </c>
      <c r="AC829" s="195">
        <v>12987.5</v>
      </c>
      <c r="AD829" s="195">
        <v>13666.5</v>
      </c>
    </row>
    <row r="830" spans="1:30" x14ac:dyDescent="0.2">
      <c r="A830" s="77" t="s">
        <v>75</v>
      </c>
      <c r="B830" s="79" t="s">
        <v>176</v>
      </c>
      <c r="C830" s="105">
        <v>45</v>
      </c>
      <c r="D830" s="105">
        <v>49</v>
      </c>
      <c r="E830" s="105">
        <v>7538</v>
      </c>
      <c r="F830" s="105">
        <v>7843</v>
      </c>
      <c r="G830" s="105">
        <v>8119</v>
      </c>
      <c r="H830" s="105">
        <v>8371</v>
      </c>
      <c r="I830" s="105">
        <v>8616</v>
      </c>
      <c r="J830" s="105">
        <v>8865</v>
      </c>
      <c r="K830" s="105">
        <v>9083</v>
      </c>
      <c r="L830" s="195">
        <v>8843.5</v>
      </c>
      <c r="M830" s="195">
        <v>8928</v>
      </c>
      <c r="N830" s="195">
        <v>9053.5</v>
      </c>
      <c r="O830" s="195">
        <v>9210</v>
      </c>
      <c r="P830" s="195">
        <v>9375</v>
      </c>
      <c r="Q830" s="195">
        <v>9529</v>
      </c>
      <c r="R830" s="195">
        <v>9649</v>
      </c>
      <c r="S830" s="195">
        <v>9734</v>
      </c>
      <c r="T830" s="195">
        <v>9823</v>
      </c>
      <c r="U830" s="195">
        <v>9922.5</v>
      </c>
      <c r="V830" s="195">
        <v>10046.5</v>
      </c>
      <c r="W830" s="195">
        <v>10151.5</v>
      </c>
      <c r="X830" s="195">
        <v>10171.5</v>
      </c>
      <c r="Y830" s="195">
        <v>10171.5</v>
      </c>
      <c r="Z830" s="195">
        <v>10174.5</v>
      </c>
      <c r="AA830" s="195">
        <v>10160</v>
      </c>
      <c r="AB830" s="195">
        <v>10212.5</v>
      </c>
      <c r="AC830" s="195">
        <v>10401.5</v>
      </c>
      <c r="AD830" s="195">
        <v>10698.5</v>
      </c>
    </row>
    <row r="831" spans="1:30" x14ac:dyDescent="0.2">
      <c r="A831" s="77" t="s">
        <v>75</v>
      </c>
      <c r="B831" s="79" t="s">
        <v>176</v>
      </c>
      <c r="C831" s="105">
        <v>50</v>
      </c>
      <c r="D831" s="105">
        <v>54</v>
      </c>
      <c r="E831" s="105">
        <v>5912</v>
      </c>
      <c r="F831" s="105">
        <v>6181</v>
      </c>
      <c r="G831" s="105">
        <v>6512</v>
      </c>
      <c r="H831" s="105">
        <v>6877</v>
      </c>
      <c r="I831" s="105">
        <v>7238</v>
      </c>
      <c r="J831" s="105">
        <v>7574</v>
      </c>
      <c r="K831" s="105">
        <v>7862</v>
      </c>
      <c r="L831" s="195">
        <v>8010.5</v>
      </c>
      <c r="M831" s="195">
        <v>8278</v>
      </c>
      <c r="N831" s="195">
        <v>8492.5</v>
      </c>
      <c r="O831" s="195">
        <v>8642</v>
      </c>
      <c r="P831" s="195">
        <v>8749.5</v>
      </c>
      <c r="Q831" s="195">
        <v>8832</v>
      </c>
      <c r="R831" s="195">
        <v>8918.5</v>
      </c>
      <c r="S831" s="195">
        <v>9043.5</v>
      </c>
      <c r="T831" s="195">
        <v>9198.5</v>
      </c>
      <c r="U831" s="195">
        <v>9363.5</v>
      </c>
      <c r="V831" s="195">
        <v>9517</v>
      </c>
      <c r="W831" s="195">
        <v>9637.5</v>
      </c>
      <c r="X831" s="195">
        <v>9723.5</v>
      </c>
      <c r="Y831" s="195">
        <v>9812.5</v>
      </c>
      <c r="Z831" s="195">
        <v>9912.5</v>
      </c>
      <c r="AA831" s="195">
        <v>10037.5</v>
      </c>
      <c r="AB831" s="195">
        <v>10143.5</v>
      </c>
      <c r="AC831" s="195">
        <v>10165.5</v>
      </c>
      <c r="AD831" s="195">
        <v>10167.5</v>
      </c>
    </row>
    <row r="832" spans="1:30" x14ac:dyDescent="0.2">
      <c r="A832" s="77" t="s">
        <v>75</v>
      </c>
      <c r="B832" s="79" t="s">
        <v>176</v>
      </c>
      <c r="C832" s="105">
        <v>55</v>
      </c>
      <c r="D832" s="105">
        <v>59</v>
      </c>
      <c r="E832" s="105">
        <v>5121</v>
      </c>
      <c r="F832" s="105">
        <v>5296</v>
      </c>
      <c r="G832" s="105">
        <v>5426</v>
      </c>
      <c r="H832" s="105">
        <v>5538</v>
      </c>
      <c r="I832" s="105">
        <v>5686</v>
      </c>
      <c r="J832" s="105">
        <v>5902</v>
      </c>
      <c r="K832" s="105">
        <v>6157</v>
      </c>
      <c r="L832" s="195">
        <v>6572.5</v>
      </c>
      <c r="M832" s="195">
        <v>6805</v>
      </c>
      <c r="N832" s="195">
        <v>7067</v>
      </c>
      <c r="O832" s="195">
        <v>7340</v>
      </c>
      <c r="P832" s="195">
        <v>7631.5</v>
      </c>
      <c r="Q832" s="195">
        <v>7928.5</v>
      </c>
      <c r="R832" s="195">
        <v>8193.5</v>
      </c>
      <c r="S832" s="195">
        <v>8405.5</v>
      </c>
      <c r="T832" s="195">
        <v>8555.5</v>
      </c>
      <c r="U832" s="195">
        <v>8663.5</v>
      </c>
      <c r="V832" s="195">
        <v>8746</v>
      </c>
      <c r="W832" s="195">
        <v>8834</v>
      </c>
      <c r="X832" s="195">
        <v>8960</v>
      </c>
      <c r="Y832" s="195">
        <v>9115.5</v>
      </c>
      <c r="Z832" s="195">
        <v>9281</v>
      </c>
      <c r="AA832" s="195">
        <v>9435</v>
      </c>
      <c r="AB832" s="195">
        <v>9556</v>
      </c>
      <c r="AC832" s="195">
        <v>9642.5</v>
      </c>
      <c r="AD832" s="195">
        <v>9733.5</v>
      </c>
    </row>
    <row r="833" spans="1:30" x14ac:dyDescent="0.2">
      <c r="A833" s="77" t="s">
        <v>75</v>
      </c>
      <c r="B833" s="79" t="s">
        <v>176</v>
      </c>
      <c r="C833" s="105">
        <v>60</v>
      </c>
      <c r="D833" s="105">
        <v>64</v>
      </c>
      <c r="E833" s="105">
        <v>3721</v>
      </c>
      <c r="F833" s="105">
        <v>4014.9999999999995</v>
      </c>
      <c r="G833" s="105">
        <v>4312</v>
      </c>
      <c r="H833" s="105">
        <v>4591</v>
      </c>
      <c r="I833" s="105">
        <v>4844</v>
      </c>
      <c r="J833" s="105">
        <v>5063</v>
      </c>
      <c r="K833" s="105">
        <v>5225</v>
      </c>
      <c r="L833" s="195">
        <v>5253</v>
      </c>
      <c r="M833" s="195">
        <v>5497.5</v>
      </c>
      <c r="N833" s="195">
        <v>5734.5</v>
      </c>
      <c r="O833" s="195">
        <v>5970.5</v>
      </c>
      <c r="P833" s="195">
        <v>6209.5</v>
      </c>
      <c r="Q833" s="195">
        <v>6428.5</v>
      </c>
      <c r="R833" s="195">
        <v>6658</v>
      </c>
      <c r="S833" s="195">
        <v>6915.5</v>
      </c>
      <c r="T833" s="195">
        <v>7186</v>
      </c>
      <c r="U833" s="195">
        <v>7473</v>
      </c>
      <c r="V833" s="195">
        <v>7765</v>
      </c>
      <c r="W833" s="195">
        <v>8028.0000000000009</v>
      </c>
      <c r="X833" s="195">
        <v>8239.5</v>
      </c>
      <c r="Y833" s="195">
        <v>8389.5</v>
      </c>
      <c r="Z833" s="195">
        <v>8497.5</v>
      </c>
      <c r="AA833" s="195">
        <v>8581.5</v>
      </c>
      <c r="AB833" s="195">
        <v>8670.5</v>
      </c>
      <c r="AC833" s="195">
        <v>8797.5</v>
      </c>
      <c r="AD833" s="195">
        <v>8954</v>
      </c>
    </row>
    <row r="834" spans="1:30" x14ac:dyDescent="0.2">
      <c r="A834" s="77" t="s">
        <v>75</v>
      </c>
      <c r="B834" s="79" t="s">
        <v>176</v>
      </c>
      <c r="C834" s="105">
        <v>65</v>
      </c>
      <c r="D834" s="105">
        <v>69</v>
      </c>
      <c r="E834" s="105">
        <v>2265</v>
      </c>
      <c r="F834" s="105">
        <v>2465</v>
      </c>
      <c r="G834" s="105">
        <v>2720</v>
      </c>
      <c r="H834" s="105">
        <v>3018</v>
      </c>
      <c r="I834" s="105">
        <v>3323</v>
      </c>
      <c r="J834" s="105">
        <v>3624</v>
      </c>
      <c r="K834" s="105">
        <v>3900</v>
      </c>
      <c r="L834" s="195">
        <v>3948.5</v>
      </c>
      <c r="M834" s="195">
        <v>4158</v>
      </c>
      <c r="N834" s="195">
        <v>4376.5</v>
      </c>
      <c r="O834" s="195">
        <v>4602</v>
      </c>
      <c r="P834" s="195">
        <v>4818</v>
      </c>
      <c r="Q834" s="195">
        <v>5039.5</v>
      </c>
      <c r="R834" s="195">
        <v>5278.5</v>
      </c>
      <c r="S834" s="195">
        <v>5509</v>
      </c>
      <c r="T834" s="195">
        <v>5739.5</v>
      </c>
      <c r="U834" s="195">
        <v>5973.5</v>
      </c>
      <c r="V834" s="195">
        <v>6187</v>
      </c>
      <c r="W834" s="195">
        <v>6411</v>
      </c>
      <c r="X834" s="195">
        <v>6663.5</v>
      </c>
      <c r="Y834" s="195">
        <v>6928.5</v>
      </c>
      <c r="Z834" s="195">
        <v>7211</v>
      </c>
      <c r="AA834" s="195">
        <v>7497.5</v>
      </c>
      <c r="AB834" s="195">
        <v>7754.5</v>
      </c>
      <c r="AC834" s="195">
        <v>7962.5</v>
      </c>
      <c r="AD834" s="195">
        <v>8111.4999999999991</v>
      </c>
    </row>
    <row r="835" spans="1:30" x14ac:dyDescent="0.2">
      <c r="A835" s="77" t="s">
        <v>75</v>
      </c>
      <c r="B835" s="79" t="s">
        <v>176</v>
      </c>
      <c r="C835" s="105">
        <v>70</v>
      </c>
      <c r="D835" s="105">
        <v>74</v>
      </c>
      <c r="E835" s="105">
        <v>1725</v>
      </c>
      <c r="F835" s="105">
        <v>1814</v>
      </c>
      <c r="G835" s="105">
        <v>1866</v>
      </c>
      <c r="H835" s="105">
        <v>1910</v>
      </c>
      <c r="I835" s="105">
        <v>1994</v>
      </c>
      <c r="J835" s="105">
        <v>2145</v>
      </c>
      <c r="K835" s="105">
        <v>2330</v>
      </c>
      <c r="L835" s="195">
        <v>2631.5</v>
      </c>
      <c r="M835" s="195">
        <v>2837</v>
      </c>
      <c r="N835" s="195">
        <v>3046.5</v>
      </c>
      <c r="O835" s="195">
        <v>3255.5</v>
      </c>
      <c r="P835" s="195">
        <v>3458</v>
      </c>
      <c r="Q835" s="195">
        <v>3661.5</v>
      </c>
      <c r="R835" s="195">
        <v>3860.5</v>
      </c>
      <c r="S835" s="195">
        <v>4067.9999999999995</v>
      </c>
      <c r="T835" s="195">
        <v>4282</v>
      </c>
      <c r="U835" s="195">
        <v>4488.5</v>
      </c>
      <c r="V835" s="195">
        <v>4700</v>
      </c>
      <c r="W835" s="195">
        <v>4927.5</v>
      </c>
      <c r="X835" s="195">
        <v>5149</v>
      </c>
      <c r="Y835" s="195">
        <v>5370.5</v>
      </c>
      <c r="Z835" s="195">
        <v>5594.5</v>
      </c>
      <c r="AA835" s="195">
        <v>5800</v>
      </c>
      <c r="AB835" s="195">
        <v>6017</v>
      </c>
      <c r="AC835" s="195">
        <v>6261</v>
      </c>
      <c r="AD835" s="195">
        <v>6517</v>
      </c>
    </row>
    <row r="836" spans="1:30" x14ac:dyDescent="0.2">
      <c r="A836" s="77" t="s">
        <v>75</v>
      </c>
      <c r="B836" s="79" t="s">
        <v>176</v>
      </c>
      <c r="C836" s="105">
        <v>75</v>
      </c>
      <c r="D836" s="105">
        <v>79</v>
      </c>
      <c r="E836" s="105">
        <v>818</v>
      </c>
      <c r="F836" s="105">
        <v>934</v>
      </c>
      <c r="G836" s="105">
        <v>1093</v>
      </c>
      <c r="H836" s="105">
        <v>1268</v>
      </c>
      <c r="I836" s="105">
        <v>1426</v>
      </c>
      <c r="J836" s="105">
        <v>1548</v>
      </c>
      <c r="K836" s="105">
        <v>1618</v>
      </c>
      <c r="L836" s="195">
        <v>1535</v>
      </c>
      <c r="M836" s="195">
        <v>1648.5</v>
      </c>
      <c r="N836" s="195">
        <v>1790</v>
      </c>
      <c r="O836" s="195">
        <v>1936</v>
      </c>
      <c r="P836" s="195">
        <v>2102.5</v>
      </c>
      <c r="Q836" s="195">
        <v>2288.5</v>
      </c>
      <c r="R836" s="195">
        <v>2472.5</v>
      </c>
      <c r="S836" s="195">
        <v>2660.5</v>
      </c>
      <c r="T836" s="195">
        <v>2847.5</v>
      </c>
      <c r="U836" s="195">
        <v>3029.5</v>
      </c>
      <c r="V836" s="195">
        <v>3214</v>
      </c>
      <c r="W836" s="195">
        <v>3394.5</v>
      </c>
      <c r="X836" s="195">
        <v>3584.5</v>
      </c>
      <c r="Y836" s="195">
        <v>3781.5</v>
      </c>
      <c r="Z836" s="195">
        <v>3970</v>
      </c>
      <c r="AA836" s="195">
        <v>4164</v>
      </c>
      <c r="AB836" s="195">
        <v>4374.5</v>
      </c>
      <c r="AC836" s="195">
        <v>4579.5</v>
      </c>
      <c r="AD836" s="195">
        <v>4784</v>
      </c>
    </row>
    <row r="837" spans="1:30" x14ac:dyDescent="0.2">
      <c r="A837" s="77" t="s">
        <v>75</v>
      </c>
      <c r="B837" s="79" t="s">
        <v>176</v>
      </c>
      <c r="C837" s="105">
        <v>80</v>
      </c>
      <c r="D837" s="105">
        <v>84</v>
      </c>
      <c r="E837" s="105">
        <v>553</v>
      </c>
      <c r="F837" s="105">
        <v>550</v>
      </c>
      <c r="G837" s="105">
        <v>546</v>
      </c>
      <c r="H837" s="105">
        <v>552</v>
      </c>
      <c r="I837" s="105">
        <v>589</v>
      </c>
      <c r="J837" s="105">
        <v>667</v>
      </c>
      <c r="K837" s="105">
        <v>764</v>
      </c>
      <c r="L837" s="195">
        <v>873</v>
      </c>
      <c r="M837" s="195">
        <v>926</v>
      </c>
      <c r="N837" s="195">
        <v>980</v>
      </c>
      <c r="O837" s="195">
        <v>1050</v>
      </c>
      <c r="P837" s="195">
        <v>1117</v>
      </c>
      <c r="Q837" s="195">
        <v>1182.5</v>
      </c>
      <c r="R837" s="195">
        <v>1275</v>
      </c>
      <c r="S837" s="195">
        <v>1389</v>
      </c>
      <c r="T837" s="195">
        <v>1508.5</v>
      </c>
      <c r="U837" s="195">
        <v>1644</v>
      </c>
      <c r="V837" s="195">
        <v>1794</v>
      </c>
      <c r="W837" s="195">
        <v>1943</v>
      </c>
      <c r="X837" s="195">
        <v>2097.5</v>
      </c>
      <c r="Y837" s="195">
        <v>2252.5</v>
      </c>
      <c r="Z837" s="195">
        <v>2403</v>
      </c>
      <c r="AA837" s="195">
        <v>2557</v>
      </c>
      <c r="AB837" s="195">
        <v>2709</v>
      </c>
      <c r="AC837" s="195">
        <v>2869</v>
      </c>
      <c r="AD837" s="195">
        <v>3035.5</v>
      </c>
    </row>
    <row r="838" spans="1:30" x14ac:dyDescent="0.2">
      <c r="A838" s="77" t="s">
        <v>75</v>
      </c>
      <c r="B838" s="79" t="s">
        <v>176</v>
      </c>
      <c r="C838" s="105">
        <v>85</v>
      </c>
      <c r="D838" s="105">
        <v>89</v>
      </c>
      <c r="E838" s="105">
        <v>365</v>
      </c>
      <c r="F838" s="105">
        <v>366</v>
      </c>
      <c r="G838" s="105">
        <v>368</v>
      </c>
      <c r="H838" s="105">
        <v>371</v>
      </c>
      <c r="I838" s="105">
        <v>371</v>
      </c>
      <c r="J838" s="105">
        <v>375</v>
      </c>
      <c r="K838" s="105">
        <v>376</v>
      </c>
      <c r="L838" s="195">
        <v>407</v>
      </c>
      <c r="M838" s="195">
        <v>431.5</v>
      </c>
      <c r="N838" s="195">
        <v>454</v>
      </c>
      <c r="O838" s="195">
        <v>472.5</v>
      </c>
      <c r="P838" s="195">
        <v>501</v>
      </c>
      <c r="Q838" s="195">
        <v>541.5</v>
      </c>
      <c r="R838" s="195">
        <v>577.5</v>
      </c>
      <c r="S838" s="195">
        <v>614.5</v>
      </c>
      <c r="T838" s="195">
        <v>661.5</v>
      </c>
      <c r="U838" s="195">
        <v>707</v>
      </c>
      <c r="V838" s="195">
        <v>753</v>
      </c>
      <c r="W838" s="195">
        <v>818</v>
      </c>
      <c r="X838" s="195">
        <v>896.5</v>
      </c>
      <c r="Y838" s="195">
        <v>979.5</v>
      </c>
      <c r="Z838" s="195">
        <v>1073</v>
      </c>
      <c r="AA838" s="195">
        <v>1175.5</v>
      </c>
      <c r="AB838" s="195">
        <v>1279</v>
      </c>
      <c r="AC838" s="195">
        <v>1387</v>
      </c>
      <c r="AD838" s="195">
        <v>1495</v>
      </c>
    </row>
    <row r="839" spans="1:30" x14ac:dyDescent="0.2">
      <c r="A839" s="77" t="s">
        <v>75</v>
      </c>
      <c r="B839" s="79" t="s">
        <v>176</v>
      </c>
      <c r="C839" s="105">
        <v>90</v>
      </c>
      <c r="D839" s="105">
        <v>94</v>
      </c>
      <c r="E839" s="105">
        <v>175</v>
      </c>
      <c r="F839" s="105">
        <v>184</v>
      </c>
      <c r="G839" s="105">
        <v>188</v>
      </c>
      <c r="H839" s="105">
        <v>191</v>
      </c>
      <c r="I839" s="105">
        <v>191</v>
      </c>
      <c r="J839" s="105">
        <v>188</v>
      </c>
      <c r="K839" s="105">
        <v>196</v>
      </c>
      <c r="L839" s="195">
        <v>124</v>
      </c>
      <c r="M839" s="195">
        <v>130</v>
      </c>
      <c r="N839" s="195">
        <v>142</v>
      </c>
      <c r="O839" s="195">
        <v>157</v>
      </c>
      <c r="P839" s="195">
        <v>167.5</v>
      </c>
      <c r="Q839" s="195">
        <v>176.5</v>
      </c>
      <c r="R839" s="195">
        <v>189</v>
      </c>
      <c r="S839" s="195">
        <v>201</v>
      </c>
      <c r="T839" s="195">
        <v>210.5</v>
      </c>
      <c r="U839" s="195">
        <v>225.5</v>
      </c>
      <c r="V839" s="195">
        <v>246</v>
      </c>
      <c r="W839" s="195">
        <v>264.5</v>
      </c>
      <c r="X839" s="195">
        <v>283.5</v>
      </c>
      <c r="Y839" s="195">
        <v>307</v>
      </c>
      <c r="Z839" s="195">
        <v>331</v>
      </c>
      <c r="AA839" s="195">
        <v>355.5</v>
      </c>
      <c r="AB839" s="195">
        <v>389</v>
      </c>
      <c r="AC839" s="195">
        <v>430.5</v>
      </c>
      <c r="AD839" s="195">
        <v>474</v>
      </c>
    </row>
    <row r="840" spans="1:30" x14ac:dyDescent="0.2">
      <c r="A840" s="77" t="s">
        <v>75</v>
      </c>
      <c r="B840" s="79" t="s">
        <v>176</v>
      </c>
      <c r="C840" s="105">
        <v>95</v>
      </c>
      <c r="D840" s="105">
        <v>99</v>
      </c>
      <c r="E840" s="105">
        <v>54</v>
      </c>
      <c r="F840" s="105">
        <v>59</v>
      </c>
      <c r="G840" s="105">
        <v>63</v>
      </c>
      <c r="H840" s="105">
        <v>65</v>
      </c>
      <c r="I840" s="105">
        <v>65</v>
      </c>
      <c r="J840" s="105">
        <v>62</v>
      </c>
      <c r="K840" s="105">
        <v>65</v>
      </c>
      <c r="L840" s="195">
        <v>25</v>
      </c>
      <c r="M840" s="195">
        <v>26.5</v>
      </c>
      <c r="N840" s="195">
        <v>27.5</v>
      </c>
      <c r="O840" s="195">
        <v>28.5</v>
      </c>
      <c r="P840" s="195">
        <v>29.5</v>
      </c>
      <c r="Q840" s="195">
        <v>31</v>
      </c>
      <c r="R840" s="195">
        <v>34</v>
      </c>
      <c r="S840" s="195">
        <v>37.5</v>
      </c>
      <c r="T840" s="195">
        <v>41</v>
      </c>
      <c r="U840" s="195">
        <v>44.5</v>
      </c>
      <c r="V840" s="195">
        <v>47</v>
      </c>
      <c r="W840" s="195">
        <v>50.5</v>
      </c>
      <c r="X840" s="195">
        <v>54.5</v>
      </c>
      <c r="Y840" s="195">
        <v>58</v>
      </c>
      <c r="Z840" s="195">
        <v>63</v>
      </c>
      <c r="AA840" s="195">
        <v>69.5</v>
      </c>
      <c r="AB840" s="195">
        <v>75</v>
      </c>
      <c r="AC840" s="195">
        <v>81.5</v>
      </c>
      <c r="AD840" s="195">
        <v>90</v>
      </c>
    </row>
    <row r="841" spans="1:30" x14ac:dyDescent="0.2">
      <c r="A841" s="77" t="s">
        <v>75</v>
      </c>
      <c r="B841" s="79" t="s">
        <v>176</v>
      </c>
      <c r="C841" s="105">
        <v>100</v>
      </c>
      <c r="D841" s="105">
        <v>104</v>
      </c>
      <c r="E841" s="105">
        <v>5</v>
      </c>
      <c r="F841" s="105">
        <v>6</v>
      </c>
      <c r="G841" s="105">
        <v>7</v>
      </c>
      <c r="H841" s="105">
        <v>9</v>
      </c>
      <c r="I841" s="105">
        <v>10</v>
      </c>
      <c r="J841" s="105">
        <v>11</v>
      </c>
      <c r="K841" s="105">
        <v>12</v>
      </c>
      <c r="L841" s="195">
        <v>2</v>
      </c>
      <c r="M841" s="195">
        <v>2</v>
      </c>
      <c r="N841" s="195">
        <v>2</v>
      </c>
      <c r="O841" s="195">
        <v>2</v>
      </c>
      <c r="P841" s="195">
        <v>2</v>
      </c>
      <c r="Q841" s="195">
        <v>2.5</v>
      </c>
      <c r="R841" s="195">
        <v>3.5</v>
      </c>
      <c r="S841" s="195">
        <v>4</v>
      </c>
      <c r="T841" s="195">
        <v>4</v>
      </c>
      <c r="U841" s="195">
        <v>4</v>
      </c>
      <c r="V841" s="195">
        <v>4</v>
      </c>
      <c r="W841" s="195">
        <v>4</v>
      </c>
      <c r="X841" s="195">
        <v>4.5</v>
      </c>
      <c r="Y841" s="195">
        <v>5.5</v>
      </c>
      <c r="Z841" s="195">
        <v>6.5</v>
      </c>
      <c r="AA841" s="195">
        <v>7</v>
      </c>
      <c r="AB841" s="195">
        <v>7</v>
      </c>
      <c r="AC841" s="195">
        <v>7.5</v>
      </c>
      <c r="AD841" s="195">
        <v>8</v>
      </c>
    </row>
    <row r="842" spans="1:30" x14ac:dyDescent="0.2">
      <c r="A842" s="77" t="s">
        <v>76</v>
      </c>
      <c r="B842" s="79" t="s">
        <v>175</v>
      </c>
      <c r="C842" s="105">
        <v>0</v>
      </c>
      <c r="D842" s="105">
        <v>4</v>
      </c>
      <c r="E842" s="106">
        <v>647798</v>
      </c>
      <c r="F842" s="106">
        <v>648089</v>
      </c>
      <c r="G842" s="106">
        <v>647509</v>
      </c>
      <c r="H842" s="106">
        <v>646393</v>
      </c>
      <c r="I842" s="106">
        <v>645049</v>
      </c>
      <c r="J842" s="106">
        <v>643767</v>
      </c>
      <c r="K842" s="106">
        <v>642766</v>
      </c>
      <c r="L842" s="195">
        <v>644684.5</v>
      </c>
      <c r="M842" s="195">
        <v>644271.5</v>
      </c>
      <c r="N842" s="195">
        <v>643424.5</v>
      </c>
      <c r="O842" s="195">
        <v>641763.5</v>
      </c>
      <c r="P842" s="195">
        <v>639816.5</v>
      </c>
      <c r="Q842" s="195">
        <v>637990.5</v>
      </c>
      <c r="R842" s="195">
        <v>636026.5</v>
      </c>
      <c r="S842" s="195">
        <v>633875</v>
      </c>
      <c r="T842" s="195">
        <v>632072</v>
      </c>
      <c r="U842" s="195">
        <v>630815</v>
      </c>
      <c r="V842" s="195">
        <v>629427</v>
      </c>
      <c r="W842" s="195">
        <v>627851.5</v>
      </c>
      <c r="X842" s="195">
        <v>626571.5</v>
      </c>
      <c r="Y842" s="195">
        <v>625430.5</v>
      </c>
      <c r="Z842" s="195">
        <v>624171.5</v>
      </c>
      <c r="AA842" s="195">
        <v>622922.5</v>
      </c>
      <c r="AB842" s="195">
        <v>622045</v>
      </c>
      <c r="AC842" s="195">
        <v>621068</v>
      </c>
      <c r="AD842" s="195">
        <v>619649.5</v>
      </c>
    </row>
    <row r="843" spans="1:30" x14ac:dyDescent="0.2">
      <c r="A843" s="77" t="s">
        <v>76</v>
      </c>
      <c r="B843" s="79" t="s">
        <v>175</v>
      </c>
      <c r="C843" s="105">
        <v>5</v>
      </c>
      <c r="D843" s="105">
        <v>9</v>
      </c>
      <c r="E843" s="106">
        <v>624614</v>
      </c>
      <c r="F843" s="106">
        <v>626443</v>
      </c>
      <c r="G843" s="106">
        <v>627975</v>
      </c>
      <c r="H843" s="106">
        <v>629033</v>
      </c>
      <c r="I843" s="106">
        <v>629568</v>
      </c>
      <c r="J843" s="106">
        <v>629566</v>
      </c>
      <c r="K843" s="106">
        <v>630489</v>
      </c>
      <c r="L843" s="195">
        <v>623626</v>
      </c>
      <c r="M843" s="195">
        <v>626221.5</v>
      </c>
      <c r="N843" s="195">
        <v>628979.5</v>
      </c>
      <c r="O843" s="195">
        <v>631342.5</v>
      </c>
      <c r="P843" s="195">
        <v>632631</v>
      </c>
      <c r="Q843" s="195">
        <v>632881.5</v>
      </c>
      <c r="R843" s="195">
        <v>632698.5</v>
      </c>
      <c r="S843" s="195">
        <v>631961</v>
      </c>
      <c r="T843" s="195">
        <v>630473.5</v>
      </c>
      <c r="U843" s="195">
        <v>628794</v>
      </c>
      <c r="V843" s="195">
        <v>627232.5</v>
      </c>
      <c r="W843" s="195">
        <v>625535.5</v>
      </c>
      <c r="X843" s="195">
        <v>623659.5</v>
      </c>
      <c r="Y843" s="195">
        <v>622129.5</v>
      </c>
      <c r="Z843" s="195">
        <v>621140</v>
      </c>
      <c r="AA843" s="195">
        <v>620027.5</v>
      </c>
      <c r="AB843" s="195">
        <v>618729.5</v>
      </c>
      <c r="AC843" s="195">
        <v>617711</v>
      </c>
      <c r="AD843" s="195">
        <v>616807</v>
      </c>
    </row>
    <row r="844" spans="1:30" x14ac:dyDescent="0.2">
      <c r="A844" s="77" t="s">
        <v>76</v>
      </c>
      <c r="B844" s="79" t="s">
        <v>175</v>
      </c>
      <c r="C844" s="105">
        <v>10</v>
      </c>
      <c r="D844" s="105">
        <v>14</v>
      </c>
      <c r="E844" s="106">
        <v>596954</v>
      </c>
      <c r="F844" s="106">
        <v>599241</v>
      </c>
      <c r="G844" s="106">
        <v>601769</v>
      </c>
      <c r="H844" s="106">
        <v>604471</v>
      </c>
      <c r="I844" s="106">
        <v>607263</v>
      </c>
      <c r="J844" s="106">
        <v>609977</v>
      </c>
      <c r="K844" s="106">
        <v>611991</v>
      </c>
      <c r="L844" s="195">
        <v>604688</v>
      </c>
      <c r="M844" s="195">
        <v>608335</v>
      </c>
      <c r="N844" s="195">
        <v>611586</v>
      </c>
      <c r="O844" s="195">
        <v>614144.5</v>
      </c>
      <c r="P844" s="195">
        <v>615774.5</v>
      </c>
      <c r="Q844" s="195">
        <v>617741.5</v>
      </c>
      <c r="R844" s="195">
        <v>620483.5</v>
      </c>
      <c r="S844" s="195">
        <v>623337.5</v>
      </c>
      <c r="T844" s="195">
        <v>625794</v>
      </c>
      <c r="U844" s="195">
        <v>627193</v>
      </c>
      <c r="V844" s="195">
        <v>627562.5</v>
      </c>
      <c r="W844" s="195">
        <v>627503</v>
      </c>
      <c r="X844" s="195">
        <v>626895</v>
      </c>
      <c r="Y844" s="195">
        <v>625544</v>
      </c>
      <c r="Z844" s="195">
        <v>624004</v>
      </c>
      <c r="AA844" s="195">
        <v>622582</v>
      </c>
      <c r="AB844" s="195">
        <v>621021.5</v>
      </c>
      <c r="AC844" s="195">
        <v>619273.5</v>
      </c>
      <c r="AD844" s="195">
        <v>617858.5</v>
      </c>
    </row>
    <row r="845" spans="1:30" x14ac:dyDescent="0.2">
      <c r="A845" s="77" t="s">
        <v>76</v>
      </c>
      <c r="B845" s="79" t="s">
        <v>175</v>
      </c>
      <c r="C845" s="105">
        <v>15</v>
      </c>
      <c r="D845" s="105">
        <v>19</v>
      </c>
      <c r="E845" s="106">
        <v>559155</v>
      </c>
      <c r="F845" s="106">
        <v>561853</v>
      </c>
      <c r="G845" s="106">
        <v>564633</v>
      </c>
      <c r="H845" s="106">
        <v>567825</v>
      </c>
      <c r="I845" s="106">
        <v>571570</v>
      </c>
      <c r="J845" s="106">
        <v>575774</v>
      </c>
      <c r="K845" s="106">
        <v>579164</v>
      </c>
      <c r="L845" s="195">
        <v>576571</v>
      </c>
      <c r="M845" s="195">
        <v>579419</v>
      </c>
      <c r="N845" s="195">
        <v>582230</v>
      </c>
      <c r="O845" s="195">
        <v>585688.5</v>
      </c>
      <c r="P845" s="195">
        <v>590236.5</v>
      </c>
      <c r="Q845" s="195">
        <v>594817.5</v>
      </c>
      <c r="R845" s="195">
        <v>598645.5</v>
      </c>
      <c r="S845" s="195">
        <v>602047</v>
      </c>
      <c r="T845" s="195">
        <v>604769</v>
      </c>
      <c r="U845" s="195">
        <v>606591.5</v>
      </c>
      <c r="V845" s="195">
        <v>608762.5</v>
      </c>
      <c r="W845" s="195">
        <v>611712</v>
      </c>
      <c r="X845" s="195">
        <v>614787.5</v>
      </c>
      <c r="Y845" s="195">
        <v>617488.5</v>
      </c>
      <c r="Z845" s="195">
        <v>619153.5</v>
      </c>
      <c r="AA845" s="195">
        <v>619797</v>
      </c>
      <c r="AB845" s="195">
        <v>619995</v>
      </c>
      <c r="AC845" s="195">
        <v>619615.5</v>
      </c>
      <c r="AD845" s="195">
        <v>618463.5</v>
      </c>
    </row>
    <row r="846" spans="1:30" x14ac:dyDescent="0.2">
      <c r="A846" s="77" t="s">
        <v>76</v>
      </c>
      <c r="B846" s="79" t="s">
        <v>175</v>
      </c>
      <c r="C846" s="105">
        <v>20</v>
      </c>
      <c r="D846" s="105">
        <v>24</v>
      </c>
      <c r="E846" s="106">
        <v>510695</v>
      </c>
      <c r="F846" s="106">
        <v>514347.99999999994</v>
      </c>
      <c r="G846" s="106">
        <v>518067</v>
      </c>
      <c r="H846" s="106">
        <v>521700.00000000006</v>
      </c>
      <c r="I846" s="106">
        <v>525211</v>
      </c>
      <c r="J846" s="106">
        <v>528825</v>
      </c>
      <c r="K846" s="106">
        <v>533404</v>
      </c>
      <c r="L846" s="195">
        <v>544324</v>
      </c>
      <c r="M846" s="195">
        <v>546857.5</v>
      </c>
      <c r="N846" s="195">
        <v>549505.5</v>
      </c>
      <c r="O846" s="195">
        <v>551637</v>
      </c>
      <c r="P846" s="195">
        <v>553858.5</v>
      </c>
      <c r="Q846" s="195">
        <v>556883.5</v>
      </c>
      <c r="R846" s="195">
        <v>560039</v>
      </c>
      <c r="S846" s="195">
        <v>563128.5</v>
      </c>
      <c r="T846" s="195">
        <v>566891.5</v>
      </c>
      <c r="U846" s="195">
        <v>571780</v>
      </c>
      <c r="V846" s="195">
        <v>576731.5</v>
      </c>
      <c r="W846" s="195">
        <v>580968.5</v>
      </c>
      <c r="X846" s="195">
        <v>584824.5</v>
      </c>
      <c r="Y846" s="195">
        <v>588057.5</v>
      </c>
      <c r="Z846" s="195">
        <v>590445</v>
      </c>
      <c r="AA846" s="195">
        <v>593194.5</v>
      </c>
      <c r="AB846" s="195">
        <v>596689.5</v>
      </c>
      <c r="AC846" s="195">
        <v>600248.5</v>
      </c>
      <c r="AD846" s="195">
        <v>603356</v>
      </c>
    </row>
    <row r="847" spans="1:30" x14ac:dyDescent="0.2">
      <c r="A847" s="77" t="s">
        <v>76</v>
      </c>
      <c r="B847" s="79" t="s">
        <v>175</v>
      </c>
      <c r="C847" s="105">
        <v>25</v>
      </c>
      <c r="D847" s="105">
        <v>29</v>
      </c>
      <c r="E847" s="106">
        <v>468334</v>
      </c>
      <c r="F847" s="106">
        <v>471043</v>
      </c>
      <c r="G847" s="106">
        <v>473931</v>
      </c>
      <c r="H847" s="106">
        <v>476956</v>
      </c>
      <c r="I847" s="106">
        <v>479976</v>
      </c>
      <c r="J847" s="106">
        <v>482935</v>
      </c>
      <c r="K847" s="106">
        <v>486889</v>
      </c>
      <c r="L847" s="195">
        <v>502691</v>
      </c>
      <c r="M847" s="195">
        <v>505841.5</v>
      </c>
      <c r="N847" s="195">
        <v>509412</v>
      </c>
      <c r="O847" s="195">
        <v>513789.99999999994</v>
      </c>
      <c r="P847" s="195">
        <v>518101.5</v>
      </c>
      <c r="Q847" s="195">
        <v>521326.5</v>
      </c>
      <c r="R847" s="195">
        <v>524210.5</v>
      </c>
      <c r="S847" s="195">
        <v>527165</v>
      </c>
      <c r="T847" s="195">
        <v>529647.5</v>
      </c>
      <c r="U847" s="195">
        <v>532276</v>
      </c>
      <c r="V847" s="195">
        <v>535738</v>
      </c>
      <c r="W847" s="195">
        <v>539369.5</v>
      </c>
      <c r="X847" s="195">
        <v>542983.5</v>
      </c>
      <c r="Y847" s="195">
        <v>547317</v>
      </c>
      <c r="Z847" s="195">
        <v>552809</v>
      </c>
      <c r="AA847" s="195">
        <v>558392</v>
      </c>
      <c r="AB847" s="195">
        <v>563258.5</v>
      </c>
      <c r="AC847" s="195">
        <v>567691.5</v>
      </c>
      <c r="AD847" s="195">
        <v>571421</v>
      </c>
    </row>
    <row r="848" spans="1:30" x14ac:dyDescent="0.2">
      <c r="A848" s="77" t="s">
        <v>76</v>
      </c>
      <c r="B848" s="79" t="s">
        <v>175</v>
      </c>
      <c r="C848" s="105">
        <v>30</v>
      </c>
      <c r="D848" s="105">
        <v>34</v>
      </c>
      <c r="E848" s="106">
        <v>424632</v>
      </c>
      <c r="F848" s="106">
        <v>434028</v>
      </c>
      <c r="G848" s="106">
        <v>439100</v>
      </c>
      <c r="H848" s="106">
        <v>441303</v>
      </c>
      <c r="I848" s="106">
        <v>442822</v>
      </c>
      <c r="J848" s="106">
        <v>444936</v>
      </c>
      <c r="K848" s="106">
        <v>447900</v>
      </c>
      <c r="L848" s="195">
        <v>468028.5</v>
      </c>
      <c r="M848" s="195">
        <v>472259</v>
      </c>
      <c r="N848" s="195">
        <v>475187</v>
      </c>
      <c r="O848" s="195">
        <v>477035.5</v>
      </c>
      <c r="P848" s="195">
        <v>479206</v>
      </c>
      <c r="Q848" s="195">
        <v>482322.5</v>
      </c>
      <c r="R848" s="195">
        <v>485759</v>
      </c>
      <c r="S848" s="195">
        <v>489570</v>
      </c>
      <c r="T848" s="195">
        <v>494208</v>
      </c>
      <c r="U848" s="195">
        <v>498828.5</v>
      </c>
      <c r="V848" s="195">
        <v>502411</v>
      </c>
      <c r="W848" s="195">
        <v>505693.5</v>
      </c>
      <c r="X848" s="195">
        <v>509086.5</v>
      </c>
      <c r="Y848" s="195">
        <v>512058</v>
      </c>
      <c r="Z848" s="195">
        <v>515213.49999999994</v>
      </c>
      <c r="AA848" s="195">
        <v>519215.00000000006</v>
      </c>
      <c r="AB848" s="195">
        <v>523378.00000000006</v>
      </c>
      <c r="AC848" s="195">
        <v>527483.5</v>
      </c>
      <c r="AD848" s="195">
        <v>532227.5</v>
      </c>
    </row>
    <row r="849" spans="1:30" x14ac:dyDescent="0.2">
      <c r="A849" s="77" t="s">
        <v>76</v>
      </c>
      <c r="B849" s="79" t="s">
        <v>175</v>
      </c>
      <c r="C849" s="105">
        <v>35</v>
      </c>
      <c r="D849" s="105">
        <v>39</v>
      </c>
      <c r="E849" s="106">
        <v>316153</v>
      </c>
      <c r="F849" s="106">
        <v>334718</v>
      </c>
      <c r="G849" s="106">
        <v>354689</v>
      </c>
      <c r="H849" s="106">
        <v>374232</v>
      </c>
      <c r="I849" s="106">
        <v>390944</v>
      </c>
      <c r="J849" s="106">
        <v>403546</v>
      </c>
      <c r="K849" s="106">
        <v>413042</v>
      </c>
      <c r="L849" s="195">
        <v>405740.5</v>
      </c>
      <c r="M849" s="195">
        <v>415945</v>
      </c>
      <c r="N849" s="195">
        <v>426280</v>
      </c>
      <c r="O849" s="195">
        <v>436191.5</v>
      </c>
      <c r="P849" s="195">
        <v>444291.5</v>
      </c>
      <c r="Q849" s="195">
        <v>450200</v>
      </c>
      <c r="R849" s="195">
        <v>454627.5</v>
      </c>
      <c r="S849" s="195">
        <v>457742.5</v>
      </c>
      <c r="T849" s="195">
        <v>459824.5</v>
      </c>
      <c r="U849" s="195">
        <v>462261</v>
      </c>
      <c r="V849" s="195">
        <v>465651</v>
      </c>
      <c r="W849" s="195">
        <v>469380</v>
      </c>
      <c r="X849" s="195">
        <v>473504</v>
      </c>
      <c r="Y849" s="195">
        <v>478473.5</v>
      </c>
      <c r="Z849" s="195">
        <v>483453</v>
      </c>
      <c r="AA849" s="195">
        <v>487429.5</v>
      </c>
      <c r="AB849" s="195">
        <v>491109</v>
      </c>
      <c r="AC849" s="195">
        <v>494869</v>
      </c>
      <c r="AD849" s="195">
        <v>498166.5</v>
      </c>
    </row>
    <row r="850" spans="1:30" x14ac:dyDescent="0.2">
      <c r="A850" s="77" t="s">
        <v>76</v>
      </c>
      <c r="B850" s="79" t="s">
        <v>175</v>
      </c>
      <c r="C850" s="105">
        <v>40</v>
      </c>
      <c r="D850" s="105">
        <v>44</v>
      </c>
      <c r="E850" s="106">
        <v>238419</v>
      </c>
      <c r="F850" s="106">
        <v>247009</v>
      </c>
      <c r="G850" s="106">
        <v>257914</v>
      </c>
      <c r="H850" s="106">
        <v>271047</v>
      </c>
      <c r="I850" s="106">
        <v>286062</v>
      </c>
      <c r="J850" s="106">
        <v>302438</v>
      </c>
      <c r="K850" s="106">
        <v>319901</v>
      </c>
      <c r="L850" s="195">
        <v>336701</v>
      </c>
      <c r="M850" s="195">
        <v>347682</v>
      </c>
      <c r="N850" s="195">
        <v>358290</v>
      </c>
      <c r="O850" s="195">
        <v>368840.5</v>
      </c>
      <c r="P850" s="195">
        <v>379359.5</v>
      </c>
      <c r="Q850" s="195">
        <v>389598.5</v>
      </c>
      <c r="R850" s="195">
        <v>399792</v>
      </c>
      <c r="S850" s="195">
        <v>410072.5</v>
      </c>
      <c r="T850" s="195">
        <v>419960.5</v>
      </c>
      <c r="U850" s="195">
        <v>428113</v>
      </c>
      <c r="V850" s="195">
        <v>434143</v>
      </c>
      <c r="W850" s="195">
        <v>438746.5</v>
      </c>
      <c r="X850" s="195">
        <v>442091</v>
      </c>
      <c r="Y850" s="195">
        <v>444453.5</v>
      </c>
      <c r="Z850" s="195">
        <v>447182</v>
      </c>
      <c r="AA850" s="195">
        <v>450852.5</v>
      </c>
      <c r="AB850" s="195">
        <v>454853.5</v>
      </c>
      <c r="AC850" s="195">
        <v>459221.5</v>
      </c>
      <c r="AD850" s="195">
        <v>464383</v>
      </c>
    </row>
    <row r="851" spans="1:30" x14ac:dyDescent="0.2">
      <c r="A851" s="77" t="s">
        <v>76</v>
      </c>
      <c r="B851" s="79" t="s">
        <v>175</v>
      </c>
      <c r="C851" s="105">
        <v>45</v>
      </c>
      <c r="D851" s="105">
        <v>49</v>
      </c>
      <c r="E851" s="106">
        <v>212986</v>
      </c>
      <c r="F851" s="106">
        <v>214963</v>
      </c>
      <c r="G851" s="106">
        <v>216253</v>
      </c>
      <c r="H851" s="106">
        <v>217781</v>
      </c>
      <c r="I851" s="106">
        <v>221042</v>
      </c>
      <c r="J851" s="106">
        <v>227015</v>
      </c>
      <c r="K851" s="106">
        <v>235252</v>
      </c>
      <c r="L851" s="195">
        <v>267067.5</v>
      </c>
      <c r="M851" s="195">
        <v>277275.5</v>
      </c>
      <c r="N851" s="195">
        <v>288142</v>
      </c>
      <c r="O851" s="195">
        <v>299050</v>
      </c>
      <c r="P851" s="195">
        <v>309972.5</v>
      </c>
      <c r="Q851" s="195">
        <v>321030.5</v>
      </c>
      <c r="R851" s="195">
        <v>331895.5</v>
      </c>
      <c r="S851" s="195">
        <v>342339.5</v>
      </c>
      <c r="T851" s="195">
        <v>352722</v>
      </c>
      <c r="U851" s="195">
        <v>363094</v>
      </c>
      <c r="V851" s="195">
        <v>373217</v>
      </c>
      <c r="W851" s="195">
        <v>383312.5</v>
      </c>
      <c r="X851" s="195">
        <v>393505.5</v>
      </c>
      <c r="Y851" s="195">
        <v>403337.5</v>
      </c>
      <c r="Z851" s="195">
        <v>411503</v>
      </c>
      <c r="AA851" s="195">
        <v>417619.5</v>
      </c>
      <c r="AB851" s="195">
        <v>422357.5</v>
      </c>
      <c r="AC851" s="195">
        <v>425868.5</v>
      </c>
      <c r="AD851" s="195">
        <v>428411</v>
      </c>
    </row>
    <row r="852" spans="1:30" x14ac:dyDescent="0.2">
      <c r="A852" s="77" t="s">
        <v>76</v>
      </c>
      <c r="B852" s="79" t="s">
        <v>175</v>
      </c>
      <c r="C852" s="105">
        <v>50</v>
      </c>
      <c r="D852" s="105">
        <v>54</v>
      </c>
      <c r="E852" s="106">
        <v>185069</v>
      </c>
      <c r="F852" s="106">
        <v>188837</v>
      </c>
      <c r="G852" s="106">
        <v>192737</v>
      </c>
      <c r="H852" s="106">
        <v>196551</v>
      </c>
      <c r="I852" s="106">
        <v>199898</v>
      </c>
      <c r="J852" s="106">
        <v>202596</v>
      </c>
      <c r="K852" s="106">
        <v>204084</v>
      </c>
      <c r="L852" s="195">
        <v>218112</v>
      </c>
      <c r="M852" s="195">
        <v>222623.5</v>
      </c>
      <c r="N852" s="195">
        <v>227892</v>
      </c>
      <c r="O852" s="195">
        <v>234393.5</v>
      </c>
      <c r="P852" s="195">
        <v>242119</v>
      </c>
      <c r="Q852" s="195">
        <v>251049</v>
      </c>
      <c r="R852" s="195">
        <v>261058</v>
      </c>
      <c r="S852" s="195">
        <v>271600.5</v>
      </c>
      <c r="T852" s="195">
        <v>282147</v>
      </c>
      <c r="U852" s="195">
        <v>292710</v>
      </c>
      <c r="V852" s="195">
        <v>303421.5</v>
      </c>
      <c r="W852" s="195">
        <v>313964.5</v>
      </c>
      <c r="X852" s="195">
        <v>324118</v>
      </c>
      <c r="Y852" s="195">
        <v>334229.5</v>
      </c>
      <c r="Z852" s="195">
        <v>344348.5</v>
      </c>
      <c r="AA852" s="195">
        <v>354244</v>
      </c>
      <c r="AB852" s="195">
        <v>364119</v>
      </c>
      <c r="AC852" s="195">
        <v>374081</v>
      </c>
      <c r="AD852" s="195">
        <v>383684.5</v>
      </c>
    </row>
    <row r="853" spans="1:30" x14ac:dyDescent="0.2">
      <c r="A853" s="77" t="s">
        <v>76</v>
      </c>
      <c r="B853" s="79" t="s">
        <v>175</v>
      </c>
      <c r="C853" s="105">
        <v>55</v>
      </c>
      <c r="D853" s="105">
        <v>59</v>
      </c>
      <c r="E853" s="106">
        <v>152837</v>
      </c>
      <c r="F853" s="106">
        <v>156511</v>
      </c>
      <c r="G853" s="106">
        <v>160588</v>
      </c>
      <c r="H853" s="106">
        <v>164906</v>
      </c>
      <c r="I853" s="106">
        <v>169226</v>
      </c>
      <c r="J853" s="106">
        <v>173422</v>
      </c>
      <c r="K853" s="106">
        <v>176844</v>
      </c>
      <c r="L853" s="195">
        <v>179977.5</v>
      </c>
      <c r="M853" s="195">
        <v>183663.5</v>
      </c>
      <c r="N853" s="195">
        <v>187445.5</v>
      </c>
      <c r="O853" s="195">
        <v>191431</v>
      </c>
      <c r="P853" s="195">
        <v>195699</v>
      </c>
      <c r="Q853" s="195">
        <v>200136</v>
      </c>
      <c r="R853" s="195">
        <v>204703.5</v>
      </c>
      <c r="S853" s="195">
        <v>209851.5</v>
      </c>
      <c r="T853" s="195">
        <v>216069</v>
      </c>
      <c r="U853" s="195">
        <v>223400.5</v>
      </c>
      <c r="V853" s="195">
        <v>231863</v>
      </c>
      <c r="W853" s="195">
        <v>241333.5</v>
      </c>
      <c r="X853" s="195">
        <v>251306.5</v>
      </c>
      <c r="Y853" s="195">
        <v>261298.99999999997</v>
      </c>
      <c r="Z853" s="195">
        <v>271323.5</v>
      </c>
      <c r="AA853" s="195">
        <v>281499.5</v>
      </c>
      <c r="AB853" s="195">
        <v>291523.5</v>
      </c>
      <c r="AC853" s="195">
        <v>301182</v>
      </c>
      <c r="AD853" s="195">
        <v>310796.5</v>
      </c>
    </row>
    <row r="854" spans="1:30" x14ac:dyDescent="0.2">
      <c r="A854" s="77" t="s">
        <v>76</v>
      </c>
      <c r="B854" s="79" t="s">
        <v>175</v>
      </c>
      <c r="C854" s="105">
        <v>60</v>
      </c>
      <c r="D854" s="105">
        <v>64</v>
      </c>
      <c r="E854" s="106">
        <v>122551</v>
      </c>
      <c r="F854" s="106">
        <v>126618</v>
      </c>
      <c r="G854" s="106">
        <v>129881</v>
      </c>
      <c r="H854" s="106">
        <v>132767</v>
      </c>
      <c r="I854" s="106">
        <v>135904</v>
      </c>
      <c r="J854" s="106">
        <v>139622</v>
      </c>
      <c r="K854" s="106">
        <v>142878</v>
      </c>
      <c r="L854" s="195">
        <v>140716</v>
      </c>
      <c r="M854" s="195">
        <v>144032.5</v>
      </c>
      <c r="N854" s="195">
        <v>147614</v>
      </c>
      <c r="O854" s="195">
        <v>151435</v>
      </c>
      <c r="P854" s="195">
        <v>155248</v>
      </c>
      <c r="Q854" s="195">
        <v>158996.5</v>
      </c>
      <c r="R854" s="195">
        <v>162713.5</v>
      </c>
      <c r="S854" s="195">
        <v>166365</v>
      </c>
      <c r="T854" s="195">
        <v>170093</v>
      </c>
      <c r="U854" s="195">
        <v>174029.5</v>
      </c>
      <c r="V854" s="195">
        <v>178127.5</v>
      </c>
      <c r="W854" s="195">
        <v>182354.5</v>
      </c>
      <c r="X854" s="195">
        <v>187116.5</v>
      </c>
      <c r="Y854" s="195">
        <v>192860.5</v>
      </c>
      <c r="Z854" s="195">
        <v>199621.5</v>
      </c>
      <c r="AA854" s="195">
        <v>207404</v>
      </c>
      <c r="AB854" s="195">
        <v>216085</v>
      </c>
      <c r="AC854" s="195">
        <v>225211.5</v>
      </c>
      <c r="AD854" s="195">
        <v>234355.5</v>
      </c>
    </row>
    <row r="855" spans="1:30" x14ac:dyDescent="0.2">
      <c r="A855" s="77" t="s">
        <v>76</v>
      </c>
      <c r="B855" s="79" t="s">
        <v>175</v>
      </c>
      <c r="C855" s="105">
        <v>65</v>
      </c>
      <c r="D855" s="105">
        <v>69</v>
      </c>
      <c r="E855" s="106">
        <v>81674</v>
      </c>
      <c r="F855" s="106">
        <v>85294</v>
      </c>
      <c r="G855" s="106">
        <v>90543</v>
      </c>
      <c r="H855" s="106">
        <v>96616</v>
      </c>
      <c r="I855" s="106">
        <v>102412</v>
      </c>
      <c r="J855" s="106">
        <v>107363</v>
      </c>
      <c r="K855" s="106">
        <v>110738</v>
      </c>
      <c r="L855" s="195">
        <v>101144</v>
      </c>
      <c r="M855" s="195">
        <v>104053</v>
      </c>
      <c r="N855" s="195">
        <v>107231.5</v>
      </c>
      <c r="O855" s="195">
        <v>110496</v>
      </c>
      <c r="P855" s="195">
        <v>113733</v>
      </c>
      <c r="Q855" s="195">
        <v>117015.5</v>
      </c>
      <c r="R855" s="195">
        <v>120323.5</v>
      </c>
      <c r="S855" s="195">
        <v>123670.5</v>
      </c>
      <c r="T855" s="195">
        <v>127062.5</v>
      </c>
      <c r="U855" s="195">
        <v>130375</v>
      </c>
      <c r="V855" s="195">
        <v>133643.5</v>
      </c>
      <c r="W855" s="195">
        <v>136898.5</v>
      </c>
      <c r="X855" s="195">
        <v>140112.5</v>
      </c>
      <c r="Y855" s="195">
        <v>143406.5</v>
      </c>
      <c r="Z855" s="195">
        <v>146887</v>
      </c>
      <c r="AA855" s="195">
        <v>150505.5</v>
      </c>
      <c r="AB855" s="195">
        <v>154236</v>
      </c>
      <c r="AC855" s="195">
        <v>158435</v>
      </c>
      <c r="AD855" s="195">
        <v>163482.5</v>
      </c>
    </row>
    <row r="856" spans="1:30" x14ac:dyDescent="0.2">
      <c r="A856" s="77" t="s">
        <v>76</v>
      </c>
      <c r="B856" s="79" t="s">
        <v>175</v>
      </c>
      <c r="C856" s="105">
        <v>70</v>
      </c>
      <c r="D856" s="105">
        <v>74</v>
      </c>
      <c r="E856" s="106">
        <v>65333</v>
      </c>
      <c r="F856" s="106">
        <v>65251.000000000007</v>
      </c>
      <c r="G856" s="106">
        <v>64518</v>
      </c>
      <c r="H856" s="106">
        <v>63952</v>
      </c>
      <c r="I856" s="106">
        <v>64604</v>
      </c>
      <c r="J856" s="106">
        <v>66963</v>
      </c>
      <c r="K856" s="106">
        <v>70005</v>
      </c>
      <c r="L856" s="195">
        <v>63212</v>
      </c>
      <c r="M856" s="195">
        <v>65367.000000000007</v>
      </c>
      <c r="N856" s="195">
        <v>68055</v>
      </c>
      <c r="O856" s="195">
        <v>70845.5</v>
      </c>
      <c r="P856" s="195">
        <v>73749</v>
      </c>
      <c r="Q856" s="195">
        <v>76566</v>
      </c>
      <c r="R856" s="195">
        <v>79309</v>
      </c>
      <c r="S856" s="195">
        <v>82071.5</v>
      </c>
      <c r="T856" s="195">
        <v>84737.5</v>
      </c>
      <c r="U856" s="195">
        <v>87310.5</v>
      </c>
      <c r="V856" s="195">
        <v>89926.5</v>
      </c>
      <c r="W856" s="195">
        <v>92575</v>
      </c>
      <c r="X856" s="195">
        <v>95271</v>
      </c>
      <c r="Y856" s="195">
        <v>98011.5</v>
      </c>
      <c r="Z856" s="195">
        <v>100693.5</v>
      </c>
      <c r="AA856" s="195">
        <v>103342</v>
      </c>
      <c r="AB856" s="195">
        <v>105986</v>
      </c>
      <c r="AC856" s="195">
        <v>108609.5</v>
      </c>
      <c r="AD856" s="195">
        <v>111300</v>
      </c>
    </row>
    <row r="857" spans="1:30" x14ac:dyDescent="0.2">
      <c r="A857" s="77" t="s">
        <v>76</v>
      </c>
      <c r="B857" s="79" t="s">
        <v>175</v>
      </c>
      <c r="C857" s="105">
        <v>75</v>
      </c>
      <c r="D857" s="105">
        <v>79</v>
      </c>
      <c r="E857" s="106">
        <v>40915</v>
      </c>
      <c r="F857" s="106">
        <v>42590</v>
      </c>
      <c r="G857" s="106">
        <v>44399</v>
      </c>
      <c r="H857" s="106">
        <v>46099</v>
      </c>
      <c r="I857" s="106">
        <v>47325</v>
      </c>
      <c r="J857" s="106">
        <v>47971</v>
      </c>
      <c r="K857" s="106">
        <v>47931</v>
      </c>
      <c r="L857" s="195">
        <v>37926</v>
      </c>
      <c r="M857" s="195">
        <v>37932</v>
      </c>
      <c r="N857" s="195">
        <v>38072</v>
      </c>
      <c r="O857" s="195">
        <v>38755.5</v>
      </c>
      <c r="P857" s="195">
        <v>39796.5</v>
      </c>
      <c r="Q857" s="195">
        <v>41163</v>
      </c>
      <c r="R857" s="195">
        <v>42982</v>
      </c>
      <c r="S857" s="195">
        <v>45003.5</v>
      </c>
      <c r="T857" s="195">
        <v>46979</v>
      </c>
      <c r="U857" s="195">
        <v>48970</v>
      </c>
      <c r="V857" s="195">
        <v>50904</v>
      </c>
      <c r="W857" s="195">
        <v>52799.5</v>
      </c>
      <c r="X857" s="195">
        <v>54721</v>
      </c>
      <c r="Y857" s="195">
        <v>56587.5</v>
      </c>
      <c r="Z857" s="195">
        <v>58402.5</v>
      </c>
      <c r="AA857" s="195">
        <v>60248</v>
      </c>
      <c r="AB857" s="195">
        <v>62121</v>
      </c>
      <c r="AC857" s="195">
        <v>64038</v>
      </c>
      <c r="AD857" s="195">
        <v>65984</v>
      </c>
    </row>
    <row r="858" spans="1:30" x14ac:dyDescent="0.2">
      <c r="A858" s="77" t="s">
        <v>76</v>
      </c>
      <c r="B858" s="79" t="s">
        <v>175</v>
      </c>
      <c r="C858" s="105">
        <v>80</v>
      </c>
      <c r="D858" s="105">
        <v>84</v>
      </c>
      <c r="E858" s="106">
        <v>20676</v>
      </c>
      <c r="F858" s="106">
        <v>21883</v>
      </c>
      <c r="G858" s="106">
        <v>22922</v>
      </c>
      <c r="H858" s="106">
        <v>23830</v>
      </c>
      <c r="I858" s="106">
        <v>24681</v>
      </c>
      <c r="J858" s="106">
        <v>25550</v>
      </c>
      <c r="K858" s="106">
        <v>26930</v>
      </c>
      <c r="L858" s="195">
        <v>17427.5</v>
      </c>
      <c r="M858" s="195">
        <v>17660.5</v>
      </c>
      <c r="N858" s="195">
        <v>18044.5</v>
      </c>
      <c r="O858" s="195">
        <v>18553</v>
      </c>
      <c r="P858" s="195">
        <v>19085</v>
      </c>
      <c r="Q858" s="195">
        <v>19509.5</v>
      </c>
      <c r="R858" s="195">
        <v>19708</v>
      </c>
      <c r="S858" s="195">
        <v>19908</v>
      </c>
      <c r="T858" s="195">
        <v>20359</v>
      </c>
      <c r="U858" s="195">
        <v>20980.5</v>
      </c>
      <c r="V858" s="195">
        <v>21775.5</v>
      </c>
      <c r="W858" s="195">
        <v>22794</v>
      </c>
      <c r="X858" s="195">
        <v>23911.5</v>
      </c>
      <c r="Y858" s="195">
        <v>25016</v>
      </c>
      <c r="Z858" s="195">
        <v>26134.5</v>
      </c>
      <c r="AA858" s="195">
        <v>27220.5</v>
      </c>
      <c r="AB858" s="195">
        <v>28290.5</v>
      </c>
      <c r="AC858" s="195">
        <v>29380.5</v>
      </c>
      <c r="AD858" s="195">
        <v>30442</v>
      </c>
    </row>
    <row r="859" spans="1:30" x14ac:dyDescent="0.2">
      <c r="A859" s="77" t="s">
        <v>76</v>
      </c>
      <c r="B859" s="79" t="s">
        <v>175</v>
      </c>
      <c r="C859" s="105">
        <v>85</v>
      </c>
      <c r="D859" s="105">
        <v>89</v>
      </c>
      <c r="E859" s="106">
        <v>7957</v>
      </c>
      <c r="F859" s="106">
        <v>8708</v>
      </c>
      <c r="G859" s="106">
        <v>9329</v>
      </c>
      <c r="H859" s="106">
        <v>9794</v>
      </c>
      <c r="I859" s="106">
        <v>10151</v>
      </c>
      <c r="J859" s="106">
        <v>10402</v>
      </c>
      <c r="K859" s="106">
        <v>11261</v>
      </c>
      <c r="L859" s="195">
        <v>5205</v>
      </c>
      <c r="M859" s="195">
        <v>5346</v>
      </c>
      <c r="N859" s="195">
        <v>5536.5</v>
      </c>
      <c r="O859" s="195">
        <v>5763</v>
      </c>
      <c r="P859" s="195">
        <v>5999.5</v>
      </c>
      <c r="Q859" s="195">
        <v>6223</v>
      </c>
      <c r="R859" s="195">
        <v>6444</v>
      </c>
      <c r="S859" s="195">
        <v>6670</v>
      </c>
      <c r="T859" s="195">
        <v>6896.5</v>
      </c>
      <c r="U859" s="195">
        <v>7107.5</v>
      </c>
      <c r="V859" s="195">
        <v>7276</v>
      </c>
      <c r="W859" s="195">
        <v>7354</v>
      </c>
      <c r="X859" s="195">
        <v>7443</v>
      </c>
      <c r="Y859" s="195">
        <v>7651</v>
      </c>
      <c r="Z859" s="195">
        <v>7933.5</v>
      </c>
      <c r="AA859" s="195">
        <v>8279</v>
      </c>
      <c r="AB859" s="195">
        <v>8697</v>
      </c>
      <c r="AC859" s="195">
        <v>9146.5</v>
      </c>
      <c r="AD859" s="195">
        <v>9596</v>
      </c>
    </row>
    <row r="860" spans="1:30" x14ac:dyDescent="0.2">
      <c r="A860" s="77" t="s">
        <v>76</v>
      </c>
      <c r="B860" s="79" t="s">
        <v>175</v>
      </c>
      <c r="C860" s="105">
        <v>90</v>
      </c>
      <c r="D860" s="105">
        <v>94</v>
      </c>
      <c r="E860" s="106">
        <v>2308</v>
      </c>
      <c r="F860" s="106">
        <v>2613</v>
      </c>
      <c r="G860" s="106">
        <v>2838</v>
      </c>
      <c r="H860" s="106">
        <v>3010</v>
      </c>
      <c r="I860" s="106">
        <v>3085</v>
      </c>
      <c r="J860" s="106">
        <v>3046</v>
      </c>
      <c r="K860" s="106">
        <v>3458</v>
      </c>
      <c r="L860" s="195">
        <v>829</v>
      </c>
      <c r="M860" s="195">
        <v>861</v>
      </c>
      <c r="N860" s="195">
        <v>896.5</v>
      </c>
      <c r="O860" s="195">
        <v>942.5</v>
      </c>
      <c r="P860" s="195">
        <v>999</v>
      </c>
      <c r="Q860" s="195">
        <v>1062.5</v>
      </c>
      <c r="R860" s="195">
        <v>1130</v>
      </c>
      <c r="S860" s="195">
        <v>1195</v>
      </c>
      <c r="T860" s="195">
        <v>1254</v>
      </c>
      <c r="U860" s="195">
        <v>1308</v>
      </c>
      <c r="V860" s="195">
        <v>1361.5</v>
      </c>
      <c r="W860" s="195">
        <v>1417</v>
      </c>
      <c r="X860" s="195">
        <v>1473.5</v>
      </c>
      <c r="Y860" s="195">
        <v>1530</v>
      </c>
      <c r="Z860" s="195">
        <v>1583</v>
      </c>
      <c r="AA860" s="195">
        <v>1624.5</v>
      </c>
      <c r="AB860" s="195">
        <v>1644</v>
      </c>
      <c r="AC860" s="195">
        <v>1671</v>
      </c>
      <c r="AD860" s="195">
        <v>1730.5</v>
      </c>
    </row>
    <row r="861" spans="1:30" x14ac:dyDescent="0.2">
      <c r="A861" s="77" t="s">
        <v>76</v>
      </c>
      <c r="B861" s="79" t="s">
        <v>175</v>
      </c>
      <c r="C861" s="105">
        <v>95</v>
      </c>
      <c r="D861" s="105">
        <v>99</v>
      </c>
      <c r="E861" s="106">
        <v>453</v>
      </c>
      <c r="F861" s="106">
        <v>518</v>
      </c>
      <c r="G861" s="106">
        <v>620</v>
      </c>
      <c r="H861" s="106">
        <v>703</v>
      </c>
      <c r="I861" s="106">
        <v>720</v>
      </c>
      <c r="J861" s="106">
        <v>641</v>
      </c>
      <c r="K861" s="106">
        <v>718</v>
      </c>
      <c r="L861" s="195">
        <v>38.5</v>
      </c>
      <c r="M861" s="195">
        <v>50.5</v>
      </c>
      <c r="N861" s="195">
        <v>61</v>
      </c>
      <c r="O861" s="195">
        <v>71.5</v>
      </c>
      <c r="P861" s="195">
        <v>81</v>
      </c>
      <c r="Q861" s="195">
        <v>88.5</v>
      </c>
      <c r="R861" s="195">
        <v>95</v>
      </c>
      <c r="S861" s="195">
        <v>100</v>
      </c>
      <c r="T861" s="195">
        <v>105.5</v>
      </c>
      <c r="U861" s="195">
        <v>112.5</v>
      </c>
      <c r="V861" s="195">
        <v>120</v>
      </c>
      <c r="W861" s="195">
        <v>129.5</v>
      </c>
      <c r="X861" s="195">
        <v>137.5</v>
      </c>
      <c r="Y861" s="195">
        <v>143.5</v>
      </c>
      <c r="Z861" s="195">
        <v>150.5</v>
      </c>
      <c r="AA861" s="195">
        <v>157</v>
      </c>
      <c r="AB861" s="195">
        <v>164.5</v>
      </c>
      <c r="AC861" s="195">
        <v>172.5</v>
      </c>
      <c r="AD861" s="195">
        <v>179</v>
      </c>
    </row>
    <row r="862" spans="1:30" x14ac:dyDescent="0.2">
      <c r="A862" s="77" t="s">
        <v>76</v>
      </c>
      <c r="B862" s="79" t="s">
        <v>175</v>
      </c>
      <c r="C862" s="105">
        <v>100</v>
      </c>
      <c r="D862" s="105">
        <v>104</v>
      </c>
      <c r="E862" s="106">
        <v>57</v>
      </c>
      <c r="F862" s="106">
        <v>63</v>
      </c>
      <c r="G862" s="106">
        <v>69</v>
      </c>
      <c r="H862" s="106">
        <v>76</v>
      </c>
      <c r="I862" s="106">
        <v>83</v>
      </c>
      <c r="J862" s="106">
        <v>90</v>
      </c>
      <c r="K862" s="106">
        <v>98</v>
      </c>
      <c r="L862" s="195">
        <v>0.5</v>
      </c>
      <c r="M862" s="195">
        <v>0.5</v>
      </c>
      <c r="N862" s="195">
        <v>0.5</v>
      </c>
      <c r="O862" s="195">
        <v>1</v>
      </c>
      <c r="P862" s="195">
        <v>1</v>
      </c>
      <c r="Q862" s="195">
        <v>2</v>
      </c>
      <c r="R862" s="195">
        <v>3</v>
      </c>
      <c r="S862" s="195">
        <v>3</v>
      </c>
      <c r="T862" s="195">
        <v>3</v>
      </c>
      <c r="U862" s="195">
        <v>4</v>
      </c>
      <c r="V862" s="195">
        <v>5</v>
      </c>
      <c r="W862" s="195">
        <v>5</v>
      </c>
      <c r="X862" s="195">
        <v>5</v>
      </c>
      <c r="Y862" s="195">
        <v>5.5</v>
      </c>
      <c r="Z862" s="195">
        <v>6</v>
      </c>
      <c r="AA862" s="195">
        <v>6.5</v>
      </c>
      <c r="AB862" s="195">
        <v>7</v>
      </c>
      <c r="AC862" s="195">
        <v>7</v>
      </c>
      <c r="AD862" s="195">
        <v>7</v>
      </c>
    </row>
    <row r="863" spans="1:30" x14ac:dyDescent="0.2">
      <c r="A863" s="77" t="s">
        <v>76</v>
      </c>
      <c r="B863" s="79" t="s">
        <v>176</v>
      </c>
      <c r="C863" s="105">
        <v>0</v>
      </c>
      <c r="D863" s="105">
        <v>4</v>
      </c>
      <c r="E863" s="106">
        <v>623840</v>
      </c>
      <c r="F863" s="106">
        <v>624800</v>
      </c>
      <c r="G863" s="106">
        <v>624264</v>
      </c>
      <c r="H863" s="106">
        <v>622722</v>
      </c>
      <c r="I863" s="106">
        <v>620842</v>
      </c>
      <c r="J863" s="106">
        <v>619176</v>
      </c>
      <c r="K863" s="106">
        <v>617917</v>
      </c>
      <c r="L863" s="195">
        <v>631847.5</v>
      </c>
      <c r="M863" s="195">
        <v>631446</v>
      </c>
      <c r="N863" s="195">
        <v>630737</v>
      </c>
      <c r="O863" s="195">
        <v>629285</v>
      </c>
      <c r="P863" s="195">
        <v>627562</v>
      </c>
      <c r="Q863" s="195">
        <v>625943</v>
      </c>
      <c r="R863" s="195">
        <v>624153</v>
      </c>
      <c r="S863" s="195">
        <v>622144.5</v>
      </c>
      <c r="T863" s="195">
        <v>620461.5</v>
      </c>
      <c r="U863" s="195">
        <v>619320</v>
      </c>
      <c r="V863" s="195">
        <v>618059</v>
      </c>
      <c r="W863" s="195">
        <v>616612</v>
      </c>
      <c r="X863" s="195">
        <v>615464</v>
      </c>
      <c r="Y863" s="195">
        <v>614446</v>
      </c>
      <c r="Z863" s="195">
        <v>613296</v>
      </c>
      <c r="AA863" s="195">
        <v>612174.5</v>
      </c>
      <c r="AB863" s="195">
        <v>611425.5</v>
      </c>
      <c r="AC863" s="195">
        <v>610550.5</v>
      </c>
      <c r="AD863" s="195">
        <v>609237</v>
      </c>
    </row>
    <row r="864" spans="1:30" x14ac:dyDescent="0.2">
      <c r="A864" s="77" t="s">
        <v>76</v>
      </c>
      <c r="B864" s="79" t="s">
        <v>176</v>
      </c>
      <c r="C864" s="105">
        <v>5</v>
      </c>
      <c r="D864" s="105">
        <v>9</v>
      </c>
      <c r="E864" s="106">
        <v>602049</v>
      </c>
      <c r="F864" s="106">
        <v>603830</v>
      </c>
      <c r="G864" s="106">
        <v>605610</v>
      </c>
      <c r="H864" s="106">
        <v>607149</v>
      </c>
      <c r="I864" s="106">
        <v>608143</v>
      </c>
      <c r="J864" s="106">
        <v>608270</v>
      </c>
      <c r="K864" s="106">
        <v>609259</v>
      </c>
      <c r="L864" s="195">
        <v>613893.5</v>
      </c>
      <c r="M864" s="195">
        <v>616466</v>
      </c>
      <c r="N864" s="195">
        <v>619149</v>
      </c>
      <c r="O864" s="195">
        <v>621391</v>
      </c>
      <c r="P864" s="195">
        <v>622549.5</v>
      </c>
      <c r="Q864" s="195">
        <v>622733</v>
      </c>
      <c r="R864" s="195">
        <v>622599.5</v>
      </c>
      <c r="S864" s="195">
        <v>622003</v>
      </c>
      <c r="T864" s="195">
        <v>620720</v>
      </c>
      <c r="U864" s="195">
        <v>619261.5</v>
      </c>
      <c r="V864" s="195">
        <v>617905</v>
      </c>
      <c r="W864" s="195">
        <v>616378</v>
      </c>
      <c r="X864" s="195">
        <v>614638</v>
      </c>
      <c r="Y864" s="195">
        <v>613225</v>
      </c>
      <c r="Z864" s="195">
        <v>612347.5</v>
      </c>
      <c r="AA864" s="195">
        <v>611352</v>
      </c>
      <c r="AB864" s="195">
        <v>610172</v>
      </c>
      <c r="AC864" s="195">
        <v>609276</v>
      </c>
      <c r="AD864" s="195">
        <v>608488</v>
      </c>
    </row>
    <row r="865" spans="1:30" x14ac:dyDescent="0.2">
      <c r="A865" s="77" t="s">
        <v>76</v>
      </c>
      <c r="B865" s="79" t="s">
        <v>176</v>
      </c>
      <c r="C865" s="105">
        <v>10</v>
      </c>
      <c r="D865" s="105">
        <v>14</v>
      </c>
      <c r="E865" s="106">
        <v>581296</v>
      </c>
      <c r="F865" s="106">
        <v>583473</v>
      </c>
      <c r="G865" s="106">
        <v>585632</v>
      </c>
      <c r="H865" s="106">
        <v>587817</v>
      </c>
      <c r="I865" s="106">
        <v>590011</v>
      </c>
      <c r="J865" s="106">
        <v>592092</v>
      </c>
      <c r="K865" s="106">
        <v>593314</v>
      </c>
      <c r="L865" s="195">
        <v>597289</v>
      </c>
      <c r="M865" s="195">
        <v>600820.5</v>
      </c>
      <c r="N865" s="195">
        <v>603858.5</v>
      </c>
      <c r="O865" s="195">
        <v>606289</v>
      </c>
      <c r="P865" s="195">
        <v>607980.5</v>
      </c>
      <c r="Q865" s="195">
        <v>610003</v>
      </c>
      <c r="R865" s="195">
        <v>612742</v>
      </c>
      <c r="S865" s="195">
        <v>615529.5</v>
      </c>
      <c r="T865" s="195">
        <v>617855.5</v>
      </c>
      <c r="U865" s="195">
        <v>619102</v>
      </c>
      <c r="V865" s="195">
        <v>619378</v>
      </c>
      <c r="W865" s="195">
        <v>619342.5</v>
      </c>
      <c r="X865" s="195">
        <v>618851</v>
      </c>
      <c r="Y865" s="195">
        <v>617677.5</v>
      </c>
      <c r="Z865" s="195">
        <v>616332.5</v>
      </c>
      <c r="AA865" s="195">
        <v>615090.5</v>
      </c>
      <c r="AB865" s="195">
        <v>613675</v>
      </c>
      <c r="AC865" s="195">
        <v>612038.5</v>
      </c>
      <c r="AD865" s="195">
        <v>610716</v>
      </c>
    </row>
    <row r="866" spans="1:30" x14ac:dyDescent="0.2">
      <c r="A866" s="77" t="s">
        <v>76</v>
      </c>
      <c r="B866" s="79" t="s">
        <v>176</v>
      </c>
      <c r="C866" s="105">
        <v>15</v>
      </c>
      <c r="D866" s="105">
        <v>19</v>
      </c>
      <c r="E866" s="106">
        <v>551858</v>
      </c>
      <c r="F866" s="106">
        <v>555193</v>
      </c>
      <c r="G866" s="106">
        <v>558733</v>
      </c>
      <c r="H866" s="106">
        <v>562229</v>
      </c>
      <c r="I866" s="106">
        <v>565536</v>
      </c>
      <c r="J866" s="106">
        <v>568686</v>
      </c>
      <c r="K866" s="106">
        <v>569789</v>
      </c>
      <c r="L866" s="195">
        <v>570973.5</v>
      </c>
      <c r="M866" s="195">
        <v>573555.5</v>
      </c>
      <c r="N866" s="195">
        <v>576422</v>
      </c>
      <c r="O866" s="195">
        <v>580015</v>
      </c>
      <c r="P866" s="195">
        <v>584564</v>
      </c>
      <c r="Q866" s="195">
        <v>589110.5</v>
      </c>
      <c r="R866" s="195">
        <v>592850</v>
      </c>
      <c r="S866" s="195">
        <v>596055</v>
      </c>
      <c r="T866" s="195">
        <v>598650.5</v>
      </c>
      <c r="U866" s="195">
        <v>600526</v>
      </c>
      <c r="V866" s="195">
        <v>602747</v>
      </c>
      <c r="W866" s="195">
        <v>605693.5</v>
      </c>
      <c r="X866" s="195">
        <v>608706.5</v>
      </c>
      <c r="Y866" s="195">
        <v>611282.5</v>
      </c>
      <c r="Z866" s="195">
        <v>612801</v>
      </c>
      <c r="AA866" s="195">
        <v>613355.5</v>
      </c>
      <c r="AB866" s="195">
        <v>613578</v>
      </c>
      <c r="AC866" s="195">
        <v>613310.5</v>
      </c>
      <c r="AD866" s="195">
        <v>612326</v>
      </c>
    </row>
    <row r="867" spans="1:30" x14ac:dyDescent="0.2">
      <c r="A867" s="77" t="s">
        <v>76</v>
      </c>
      <c r="B867" s="79" t="s">
        <v>176</v>
      </c>
      <c r="C867" s="105">
        <v>20</v>
      </c>
      <c r="D867" s="105">
        <v>24</v>
      </c>
      <c r="E867" s="106">
        <v>517758.00000000006</v>
      </c>
      <c r="F867" s="106">
        <v>520496.99999999994</v>
      </c>
      <c r="G867" s="106">
        <v>523780</v>
      </c>
      <c r="H867" s="106">
        <v>527671</v>
      </c>
      <c r="I867" s="106">
        <v>531966</v>
      </c>
      <c r="J867" s="106">
        <v>536373</v>
      </c>
      <c r="K867" s="106">
        <v>539119</v>
      </c>
      <c r="L867" s="195">
        <v>543088</v>
      </c>
      <c r="M867" s="195">
        <v>545518</v>
      </c>
      <c r="N867" s="195">
        <v>547824.5</v>
      </c>
      <c r="O867" s="195">
        <v>549492.5</v>
      </c>
      <c r="P867" s="195">
        <v>551268</v>
      </c>
      <c r="Q867" s="195">
        <v>553889</v>
      </c>
      <c r="R867" s="195">
        <v>556798</v>
      </c>
      <c r="S867" s="195">
        <v>559953.5</v>
      </c>
      <c r="T867" s="195">
        <v>563852</v>
      </c>
      <c r="U867" s="195">
        <v>568742.5</v>
      </c>
      <c r="V867" s="195">
        <v>573669</v>
      </c>
      <c r="W867" s="195">
        <v>577829.5</v>
      </c>
      <c r="X867" s="195">
        <v>581503.5</v>
      </c>
      <c r="Y867" s="195">
        <v>584625.5</v>
      </c>
      <c r="Z867" s="195">
        <v>587075.5</v>
      </c>
      <c r="AA867" s="195">
        <v>589890.5</v>
      </c>
      <c r="AB867" s="195">
        <v>593407</v>
      </c>
      <c r="AC867" s="195">
        <v>596925</v>
      </c>
      <c r="AD867" s="195">
        <v>599923.5</v>
      </c>
    </row>
    <row r="868" spans="1:30" x14ac:dyDescent="0.2">
      <c r="A868" s="77" t="s">
        <v>76</v>
      </c>
      <c r="B868" s="79" t="s">
        <v>176</v>
      </c>
      <c r="C868" s="105">
        <v>25</v>
      </c>
      <c r="D868" s="105">
        <v>29</v>
      </c>
      <c r="E868" s="106">
        <v>481688</v>
      </c>
      <c r="F868" s="106">
        <v>484142</v>
      </c>
      <c r="G868" s="106">
        <v>486943</v>
      </c>
      <c r="H868" s="106">
        <v>489990</v>
      </c>
      <c r="I868" s="106">
        <v>493101</v>
      </c>
      <c r="J868" s="106">
        <v>496324</v>
      </c>
      <c r="K868" s="106">
        <v>500239</v>
      </c>
      <c r="L868" s="195">
        <v>504268</v>
      </c>
      <c r="M868" s="195">
        <v>507455</v>
      </c>
      <c r="N868" s="195">
        <v>511153</v>
      </c>
      <c r="O868" s="195">
        <v>515681.5</v>
      </c>
      <c r="P868" s="195">
        <v>520073.49999999994</v>
      </c>
      <c r="Q868" s="195">
        <v>523320.00000000006</v>
      </c>
      <c r="R868" s="195">
        <v>526104</v>
      </c>
      <c r="S868" s="195">
        <v>528723</v>
      </c>
      <c r="T868" s="195">
        <v>530735.5</v>
      </c>
      <c r="U868" s="195">
        <v>532907.5</v>
      </c>
      <c r="V868" s="195">
        <v>535963</v>
      </c>
      <c r="W868" s="195">
        <v>539347.5</v>
      </c>
      <c r="X868" s="195">
        <v>543027</v>
      </c>
      <c r="Y868" s="195">
        <v>547504</v>
      </c>
      <c r="Z868" s="195">
        <v>553020</v>
      </c>
      <c r="AA868" s="195">
        <v>558602</v>
      </c>
      <c r="AB868" s="195">
        <v>563413.5</v>
      </c>
      <c r="AC868" s="195">
        <v>567684</v>
      </c>
      <c r="AD868" s="195">
        <v>571313</v>
      </c>
    </row>
    <row r="869" spans="1:30" x14ac:dyDescent="0.2">
      <c r="A869" s="77" t="s">
        <v>76</v>
      </c>
      <c r="B869" s="79" t="s">
        <v>176</v>
      </c>
      <c r="C869" s="105">
        <v>30</v>
      </c>
      <c r="D869" s="105">
        <v>34</v>
      </c>
      <c r="E869" s="106">
        <v>440971</v>
      </c>
      <c r="F869" s="106">
        <v>449933</v>
      </c>
      <c r="G869" s="106">
        <v>454988</v>
      </c>
      <c r="H869" s="106">
        <v>457304</v>
      </c>
      <c r="I869" s="106">
        <v>458841</v>
      </c>
      <c r="J869" s="106">
        <v>460863</v>
      </c>
      <c r="K869" s="106">
        <v>464086</v>
      </c>
      <c r="L869" s="195">
        <v>472110.5</v>
      </c>
      <c r="M869" s="195">
        <v>476640.5</v>
      </c>
      <c r="N869" s="195">
        <v>479768.5</v>
      </c>
      <c r="O869" s="195">
        <v>481759.5</v>
      </c>
      <c r="P869" s="195">
        <v>484037.5</v>
      </c>
      <c r="Q869" s="195">
        <v>487210</v>
      </c>
      <c r="R869" s="195">
        <v>490699</v>
      </c>
      <c r="S869" s="195">
        <v>494647.5</v>
      </c>
      <c r="T869" s="195">
        <v>499440.5</v>
      </c>
      <c r="U869" s="195">
        <v>504141</v>
      </c>
      <c r="V869" s="195">
        <v>507741</v>
      </c>
      <c r="W869" s="195">
        <v>510917</v>
      </c>
      <c r="X869" s="195">
        <v>513970.5</v>
      </c>
      <c r="Y869" s="195">
        <v>516469.00000000006</v>
      </c>
      <c r="Z869" s="195">
        <v>519165.49999999994</v>
      </c>
      <c r="AA869" s="195">
        <v>522763.00000000006</v>
      </c>
      <c r="AB869" s="195">
        <v>526686</v>
      </c>
      <c r="AC869" s="195">
        <v>530861.5</v>
      </c>
      <c r="AD869" s="195">
        <v>535757</v>
      </c>
    </row>
    <row r="870" spans="1:30" x14ac:dyDescent="0.2">
      <c r="A870" s="77" t="s">
        <v>76</v>
      </c>
      <c r="B870" s="79" t="s">
        <v>176</v>
      </c>
      <c r="C870" s="105">
        <v>35</v>
      </c>
      <c r="D870" s="105">
        <v>39</v>
      </c>
      <c r="E870" s="106">
        <v>339863</v>
      </c>
      <c r="F870" s="106">
        <v>356902</v>
      </c>
      <c r="G870" s="106">
        <v>375477</v>
      </c>
      <c r="H870" s="106">
        <v>393990</v>
      </c>
      <c r="I870" s="106">
        <v>410081</v>
      </c>
      <c r="J870" s="106">
        <v>422311</v>
      </c>
      <c r="K870" s="106">
        <v>431884</v>
      </c>
      <c r="L870" s="195">
        <v>410838.5</v>
      </c>
      <c r="M870" s="195">
        <v>421675.5</v>
      </c>
      <c r="N870" s="195">
        <v>432653</v>
      </c>
      <c r="O870" s="195">
        <v>443195</v>
      </c>
      <c r="P870" s="195">
        <v>451842.5</v>
      </c>
      <c r="Q870" s="195">
        <v>458194.5</v>
      </c>
      <c r="R870" s="195">
        <v>462951.5</v>
      </c>
      <c r="S870" s="195">
        <v>466274</v>
      </c>
      <c r="T870" s="195">
        <v>468486</v>
      </c>
      <c r="U870" s="195">
        <v>471015</v>
      </c>
      <c r="V870" s="195">
        <v>474452</v>
      </c>
      <c r="W870" s="195">
        <v>478226.5</v>
      </c>
      <c r="X870" s="195">
        <v>482484.5</v>
      </c>
      <c r="Y870" s="195">
        <v>487611</v>
      </c>
      <c r="Z870" s="195">
        <v>492671.5</v>
      </c>
      <c r="AA870" s="195">
        <v>496659</v>
      </c>
      <c r="AB870" s="195">
        <v>500227.5</v>
      </c>
      <c r="AC870" s="195">
        <v>503647</v>
      </c>
      <c r="AD870" s="195">
        <v>506468.5</v>
      </c>
    </row>
    <row r="871" spans="1:30" x14ac:dyDescent="0.2">
      <c r="A871" s="77" t="s">
        <v>76</v>
      </c>
      <c r="B871" s="79" t="s">
        <v>176</v>
      </c>
      <c r="C871" s="105">
        <v>40</v>
      </c>
      <c r="D871" s="105">
        <v>44</v>
      </c>
      <c r="E871" s="106">
        <v>264159</v>
      </c>
      <c r="F871" s="106">
        <v>273013</v>
      </c>
      <c r="G871" s="106">
        <v>283591</v>
      </c>
      <c r="H871" s="106">
        <v>295834</v>
      </c>
      <c r="I871" s="106">
        <v>309636</v>
      </c>
      <c r="J871" s="106">
        <v>324778</v>
      </c>
      <c r="K871" s="106">
        <v>342042</v>
      </c>
      <c r="L871" s="195">
        <v>342519.5</v>
      </c>
      <c r="M871" s="195">
        <v>354318</v>
      </c>
      <c r="N871" s="195">
        <v>365700</v>
      </c>
      <c r="O871" s="195">
        <v>376978.5</v>
      </c>
      <c r="P871" s="195">
        <v>388227</v>
      </c>
      <c r="Q871" s="195">
        <v>399199.5</v>
      </c>
      <c r="R871" s="195">
        <v>410120</v>
      </c>
      <c r="S871" s="195">
        <v>421127.5</v>
      </c>
      <c r="T871" s="195">
        <v>431712</v>
      </c>
      <c r="U871" s="195">
        <v>440453.5</v>
      </c>
      <c r="V871" s="195">
        <v>446950</v>
      </c>
      <c r="W871" s="195">
        <v>451891</v>
      </c>
      <c r="X871" s="195">
        <v>455437.5</v>
      </c>
      <c r="Y871" s="195">
        <v>457910</v>
      </c>
      <c r="Z871" s="195">
        <v>460712</v>
      </c>
      <c r="AA871" s="195">
        <v>464423.5</v>
      </c>
      <c r="AB871" s="195">
        <v>468470</v>
      </c>
      <c r="AC871" s="195">
        <v>472976</v>
      </c>
      <c r="AD871" s="195">
        <v>478307.5</v>
      </c>
    </row>
    <row r="872" spans="1:30" x14ac:dyDescent="0.2">
      <c r="A872" s="77" t="s">
        <v>76</v>
      </c>
      <c r="B872" s="79" t="s">
        <v>176</v>
      </c>
      <c r="C872" s="105">
        <v>45</v>
      </c>
      <c r="D872" s="105">
        <v>49</v>
      </c>
      <c r="E872" s="106">
        <v>231757</v>
      </c>
      <c r="F872" s="106">
        <v>234711</v>
      </c>
      <c r="G872" s="106">
        <v>237537</v>
      </c>
      <c r="H872" s="106">
        <v>240853</v>
      </c>
      <c r="I872" s="106">
        <v>245577</v>
      </c>
      <c r="J872" s="106">
        <v>252256</v>
      </c>
      <c r="K872" s="106">
        <v>261200</v>
      </c>
      <c r="L872" s="195">
        <v>274416.5</v>
      </c>
      <c r="M872" s="195">
        <v>285094.5</v>
      </c>
      <c r="N872" s="195">
        <v>296557</v>
      </c>
      <c r="O872" s="195">
        <v>308173.5</v>
      </c>
      <c r="P872" s="195">
        <v>319926.5</v>
      </c>
      <c r="Q872" s="195">
        <v>331906</v>
      </c>
      <c r="R872" s="195">
        <v>343707</v>
      </c>
      <c r="S872" s="195">
        <v>355035.5</v>
      </c>
      <c r="T872" s="195">
        <v>366252.5</v>
      </c>
      <c r="U872" s="195">
        <v>377458</v>
      </c>
      <c r="V872" s="195">
        <v>388409.5</v>
      </c>
      <c r="W872" s="195">
        <v>399325.5</v>
      </c>
      <c r="X872" s="195">
        <v>410341</v>
      </c>
      <c r="Y872" s="195">
        <v>420958</v>
      </c>
      <c r="Z872" s="195">
        <v>429778</v>
      </c>
      <c r="AA872" s="195">
        <v>436402</v>
      </c>
      <c r="AB872" s="195">
        <v>441502</v>
      </c>
      <c r="AC872" s="195">
        <v>445224</v>
      </c>
      <c r="AD872" s="195">
        <v>447875.5</v>
      </c>
    </row>
    <row r="873" spans="1:30" x14ac:dyDescent="0.2">
      <c r="A873" s="77" t="s">
        <v>76</v>
      </c>
      <c r="B873" s="79" t="s">
        <v>176</v>
      </c>
      <c r="C873" s="105">
        <v>50</v>
      </c>
      <c r="D873" s="105">
        <v>54</v>
      </c>
      <c r="E873" s="106">
        <v>203027</v>
      </c>
      <c r="F873" s="106">
        <v>207456</v>
      </c>
      <c r="G873" s="106">
        <v>211389</v>
      </c>
      <c r="H873" s="106">
        <v>214894</v>
      </c>
      <c r="I873" s="106">
        <v>218103</v>
      </c>
      <c r="J873" s="106">
        <v>221153</v>
      </c>
      <c r="K873" s="106">
        <v>224165</v>
      </c>
      <c r="L873" s="195">
        <v>229135.5</v>
      </c>
      <c r="M873" s="195">
        <v>233985</v>
      </c>
      <c r="N873" s="195">
        <v>239572</v>
      </c>
      <c r="O873" s="195">
        <v>246398</v>
      </c>
      <c r="P873" s="195">
        <v>254484.5</v>
      </c>
      <c r="Q873" s="195">
        <v>263873</v>
      </c>
      <c r="R873" s="195">
        <v>274492</v>
      </c>
      <c r="S873" s="195">
        <v>285792</v>
      </c>
      <c r="T873" s="195">
        <v>297216</v>
      </c>
      <c r="U873" s="195">
        <v>308778.5</v>
      </c>
      <c r="V873" s="195">
        <v>320576</v>
      </c>
      <c r="W873" s="195">
        <v>332212</v>
      </c>
      <c r="X873" s="195">
        <v>343402</v>
      </c>
      <c r="Y873" s="195">
        <v>354500.5</v>
      </c>
      <c r="Z873" s="195">
        <v>365601</v>
      </c>
      <c r="AA873" s="195">
        <v>376470</v>
      </c>
      <c r="AB873" s="195">
        <v>387311</v>
      </c>
      <c r="AC873" s="195">
        <v>398244.5</v>
      </c>
      <c r="AD873" s="195">
        <v>408781.5</v>
      </c>
    </row>
    <row r="874" spans="1:30" x14ac:dyDescent="0.2">
      <c r="A874" s="77" t="s">
        <v>76</v>
      </c>
      <c r="B874" s="79" t="s">
        <v>176</v>
      </c>
      <c r="C874" s="105">
        <v>55</v>
      </c>
      <c r="D874" s="105">
        <v>59</v>
      </c>
      <c r="E874" s="106">
        <v>164366</v>
      </c>
      <c r="F874" s="106">
        <v>169190</v>
      </c>
      <c r="G874" s="106">
        <v>175016</v>
      </c>
      <c r="H874" s="106">
        <v>181317</v>
      </c>
      <c r="I874" s="106">
        <v>187285</v>
      </c>
      <c r="J874" s="106">
        <v>192453</v>
      </c>
      <c r="K874" s="106">
        <v>196721</v>
      </c>
      <c r="L874" s="195">
        <v>195244</v>
      </c>
      <c r="M874" s="195">
        <v>199370.5</v>
      </c>
      <c r="N874" s="195">
        <v>203552</v>
      </c>
      <c r="O874" s="195">
        <v>207916.5</v>
      </c>
      <c r="P874" s="195">
        <v>212566</v>
      </c>
      <c r="Q874" s="195">
        <v>217384.5</v>
      </c>
      <c r="R874" s="195">
        <v>222329</v>
      </c>
      <c r="S874" s="195">
        <v>227878</v>
      </c>
      <c r="T874" s="195">
        <v>234559</v>
      </c>
      <c r="U874" s="195">
        <v>242436</v>
      </c>
      <c r="V874" s="195">
        <v>251570.5</v>
      </c>
      <c r="W874" s="195">
        <v>261890.49999999997</v>
      </c>
      <c r="X874" s="195">
        <v>272874</v>
      </c>
      <c r="Y874" s="195">
        <v>283991</v>
      </c>
      <c r="Z874" s="195">
        <v>295254</v>
      </c>
      <c r="AA874" s="195">
        <v>306757.5</v>
      </c>
      <c r="AB874" s="195">
        <v>318114.5</v>
      </c>
      <c r="AC874" s="195">
        <v>329043</v>
      </c>
      <c r="AD874" s="195">
        <v>339882.5</v>
      </c>
    </row>
    <row r="875" spans="1:30" x14ac:dyDescent="0.2">
      <c r="A875" s="77" t="s">
        <v>76</v>
      </c>
      <c r="B875" s="79" t="s">
        <v>176</v>
      </c>
      <c r="C875" s="105">
        <v>60</v>
      </c>
      <c r="D875" s="105">
        <v>64</v>
      </c>
      <c r="E875" s="106">
        <v>136694</v>
      </c>
      <c r="F875" s="106">
        <v>140438</v>
      </c>
      <c r="G875" s="106">
        <v>143317</v>
      </c>
      <c r="H875" s="106">
        <v>145907</v>
      </c>
      <c r="I875" s="106">
        <v>149090</v>
      </c>
      <c r="J875" s="106">
        <v>153332</v>
      </c>
      <c r="K875" s="106">
        <v>157843</v>
      </c>
      <c r="L875" s="195">
        <v>160154</v>
      </c>
      <c r="M875" s="195">
        <v>163887</v>
      </c>
      <c r="N875" s="195">
        <v>167932.5</v>
      </c>
      <c r="O875" s="195">
        <v>172254.5</v>
      </c>
      <c r="P875" s="195">
        <v>176586.5</v>
      </c>
      <c r="Q875" s="195">
        <v>180865.5</v>
      </c>
      <c r="R875" s="195">
        <v>185104.5</v>
      </c>
      <c r="S875" s="195">
        <v>189249</v>
      </c>
      <c r="T875" s="195">
        <v>193474.5</v>
      </c>
      <c r="U875" s="195">
        <v>197936</v>
      </c>
      <c r="V875" s="195">
        <v>202563</v>
      </c>
      <c r="W875" s="195">
        <v>207317</v>
      </c>
      <c r="X875" s="195">
        <v>212654</v>
      </c>
      <c r="Y875" s="195">
        <v>219072.5</v>
      </c>
      <c r="Z875" s="195">
        <v>226627</v>
      </c>
      <c r="AA875" s="195">
        <v>235371</v>
      </c>
      <c r="AB875" s="195">
        <v>245228.5</v>
      </c>
      <c r="AC875" s="195">
        <v>255707</v>
      </c>
      <c r="AD875" s="195">
        <v>266315</v>
      </c>
    </row>
    <row r="876" spans="1:30" x14ac:dyDescent="0.2">
      <c r="A876" s="77" t="s">
        <v>76</v>
      </c>
      <c r="B876" s="79" t="s">
        <v>176</v>
      </c>
      <c r="C876" s="105">
        <v>65</v>
      </c>
      <c r="D876" s="105">
        <v>69</v>
      </c>
      <c r="E876" s="106">
        <v>97943</v>
      </c>
      <c r="F876" s="106">
        <v>101671</v>
      </c>
      <c r="G876" s="106">
        <v>106951</v>
      </c>
      <c r="H876" s="106">
        <v>113015</v>
      </c>
      <c r="I876" s="106">
        <v>118763</v>
      </c>
      <c r="J876" s="106">
        <v>123615</v>
      </c>
      <c r="K876" s="106">
        <v>126848</v>
      </c>
      <c r="L876" s="195">
        <v>123636</v>
      </c>
      <c r="M876" s="195">
        <v>127063</v>
      </c>
      <c r="N876" s="195">
        <v>130746.5</v>
      </c>
      <c r="O876" s="195">
        <v>134480</v>
      </c>
      <c r="P876" s="195">
        <v>138170.5</v>
      </c>
      <c r="Q876" s="195">
        <v>141958.5</v>
      </c>
      <c r="R876" s="195">
        <v>145833</v>
      </c>
      <c r="S876" s="195">
        <v>149795</v>
      </c>
      <c r="T876" s="195">
        <v>153845</v>
      </c>
      <c r="U876" s="195">
        <v>157833.5</v>
      </c>
      <c r="V876" s="195">
        <v>161780</v>
      </c>
      <c r="W876" s="195">
        <v>165704.5</v>
      </c>
      <c r="X876" s="195">
        <v>169564</v>
      </c>
      <c r="Y876" s="195">
        <v>173513</v>
      </c>
      <c r="Z876" s="195">
        <v>177682</v>
      </c>
      <c r="AA876" s="195">
        <v>182008</v>
      </c>
      <c r="AB876" s="195">
        <v>186456.5</v>
      </c>
      <c r="AC876" s="195">
        <v>191442.5</v>
      </c>
      <c r="AD876" s="195">
        <v>197422.5</v>
      </c>
    </row>
    <row r="877" spans="1:30" x14ac:dyDescent="0.2">
      <c r="A877" s="77" t="s">
        <v>76</v>
      </c>
      <c r="B877" s="79" t="s">
        <v>176</v>
      </c>
      <c r="C877" s="105">
        <v>70</v>
      </c>
      <c r="D877" s="105">
        <v>74</v>
      </c>
      <c r="E877" s="106">
        <v>79237</v>
      </c>
      <c r="F877" s="106">
        <v>79538</v>
      </c>
      <c r="G877" s="106">
        <v>79463</v>
      </c>
      <c r="H877" s="106">
        <v>79664</v>
      </c>
      <c r="I877" s="106">
        <v>80994</v>
      </c>
      <c r="J877" s="106">
        <v>83849</v>
      </c>
      <c r="K877" s="106">
        <v>87056</v>
      </c>
      <c r="L877" s="195">
        <v>83748</v>
      </c>
      <c r="M877" s="195">
        <v>87361</v>
      </c>
      <c r="N877" s="195">
        <v>91174</v>
      </c>
      <c r="O877" s="195">
        <v>94636</v>
      </c>
      <c r="P877" s="195">
        <v>98182.5</v>
      </c>
      <c r="Q877" s="195">
        <v>101630.5</v>
      </c>
      <c r="R877" s="195">
        <v>104991.5</v>
      </c>
      <c r="S877" s="195">
        <v>108375.5</v>
      </c>
      <c r="T877" s="195">
        <v>111647</v>
      </c>
      <c r="U877" s="195">
        <v>114821.5</v>
      </c>
      <c r="V877" s="195">
        <v>118086.5</v>
      </c>
      <c r="W877" s="195">
        <v>121437.5</v>
      </c>
      <c r="X877" s="195">
        <v>124886</v>
      </c>
      <c r="Y877" s="195">
        <v>128420.99999999999</v>
      </c>
      <c r="Z877" s="195">
        <v>131906</v>
      </c>
      <c r="AA877" s="195">
        <v>135366</v>
      </c>
      <c r="AB877" s="195">
        <v>138818</v>
      </c>
      <c r="AC877" s="195">
        <v>142228</v>
      </c>
      <c r="AD877" s="195">
        <v>145725</v>
      </c>
    </row>
    <row r="878" spans="1:30" x14ac:dyDescent="0.2">
      <c r="A878" s="77" t="s">
        <v>76</v>
      </c>
      <c r="B878" s="79" t="s">
        <v>176</v>
      </c>
      <c r="C878" s="105">
        <v>75</v>
      </c>
      <c r="D878" s="105">
        <v>79</v>
      </c>
      <c r="E878" s="106">
        <v>53808</v>
      </c>
      <c r="F878" s="106">
        <v>55519</v>
      </c>
      <c r="G878" s="106">
        <v>57253</v>
      </c>
      <c r="H878" s="106">
        <v>58924</v>
      </c>
      <c r="I878" s="106">
        <v>60334</v>
      </c>
      <c r="J878" s="106">
        <v>61432</v>
      </c>
      <c r="K878" s="106">
        <v>61753</v>
      </c>
      <c r="L878" s="195">
        <v>53356.5</v>
      </c>
      <c r="M878" s="195">
        <v>53713.5</v>
      </c>
      <c r="N878" s="195">
        <v>54482.5</v>
      </c>
      <c r="O878" s="195">
        <v>56188</v>
      </c>
      <c r="P878" s="195">
        <v>58257</v>
      </c>
      <c r="Q878" s="195">
        <v>60696</v>
      </c>
      <c r="R878" s="195">
        <v>63720</v>
      </c>
      <c r="S878" s="195">
        <v>66749.5</v>
      </c>
      <c r="T878" s="195">
        <v>69435</v>
      </c>
      <c r="U878" s="195">
        <v>72129</v>
      </c>
      <c r="V878" s="195">
        <v>74749.5</v>
      </c>
      <c r="W878" s="195">
        <v>77321.5</v>
      </c>
      <c r="X878" s="195">
        <v>79934</v>
      </c>
      <c r="Y878" s="195">
        <v>82479</v>
      </c>
      <c r="Z878" s="195">
        <v>84966.5</v>
      </c>
      <c r="AA878" s="195">
        <v>87531.5</v>
      </c>
      <c r="AB878" s="195">
        <v>90171</v>
      </c>
      <c r="AC878" s="195">
        <v>92900.5</v>
      </c>
      <c r="AD878" s="195">
        <v>95701</v>
      </c>
    </row>
    <row r="879" spans="1:30" x14ac:dyDescent="0.2">
      <c r="A879" s="77" t="s">
        <v>76</v>
      </c>
      <c r="B879" s="79" t="s">
        <v>176</v>
      </c>
      <c r="C879" s="105">
        <v>80</v>
      </c>
      <c r="D879" s="105">
        <v>84</v>
      </c>
      <c r="E879" s="106">
        <v>28738</v>
      </c>
      <c r="F879" s="106">
        <v>30472</v>
      </c>
      <c r="G879" s="106">
        <v>32100</v>
      </c>
      <c r="H879" s="106">
        <v>33587</v>
      </c>
      <c r="I879" s="106">
        <v>34915</v>
      </c>
      <c r="J879" s="106">
        <v>36140</v>
      </c>
      <c r="K879" s="106">
        <v>37642</v>
      </c>
      <c r="L879" s="195">
        <v>27561.5</v>
      </c>
      <c r="M879" s="195">
        <v>28103.5</v>
      </c>
      <c r="N879" s="195">
        <v>28821.5</v>
      </c>
      <c r="O879" s="195">
        <v>29671.5</v>
      </c>
      <c r="P879" s="195">
        <v>30540</v>
      </c>
      <c r="Q879" s="195">
        <v>31268.5</v>
      </c>
      <c r="R879" s="195">
        <v>31658</v>
      </c>
      <c r="S879" s="195">
        <v>32254.5</v>
      </c>
      <c r="T879" s="195">
        <v>33412.5</v>
      </c>
      <c r="U879" s="195">
        <v>34765.5</v>
      </c>
      <c r="V879" s="195">
        <v>36322</v>
      </c>
      <c r="W879" s="195">
        <v>38187</v>
      </c>
      <c r="X879" s="195">
        <v>40057</v>
      </c>
      <c r="Y879" s="195">
        <v>41761.5</v>
      </c>
      <c r="Z879" s="195">
        <v>43482.5</v>
      </c>
      <c r="AA879" s="195">
        <v>45162</v>
      </c>
      <c r="AB879" s="195">
        <v>46820</v>
      </c>
      <c r="AC879" s="195">
        <v>48513.5</v>
      </c>
      <c r="AD879" s="195">
        <v>50175.5</v>
      </c>
    </row>
    <row r="880" spans="1:30" x14ac:dyDescent="0.2">
      <c r="A880" s="77" t="s">
        <v>76</v>
      </c>
      <c r="B880" s="79" t="s">
        <v>176</v>
      </c>
      <c r="C880" s="105">
        <v>85</v>
      </c>
      <c r="D880" s="105">
        <v>89</v>
      </c>
      <c r="E880" s="106">
        <v>11959</v>
      </c>
      <c r="F880" s="106">
        <v>13023</v>
      </c>
      <c r="G880" s="106">
        <v>13948</v>
      </c>
      <c r="H880" s="106">
        <v>14724</v>
      </c>
      <c r="I880" s="106">
        <v>15440</v>
      </c>
      <c r="J880" s="106">
        <v>16100.000000000002</v>
      </c>
      <c r="K880" s="106">
        <v>17370</v>
      </c>
      <c r="L880" s="195">
        <v>9884</v>
      </c>
      <c r="M880" s="195">
        <v>10189.5</v>
      </c>
      <c r="N880" s="195">
        <v>10541.5</v>
      </c>
      <c r="O880" s="195">
        <v>10916.5</v>
      </c>
      <c r="P880" s="195">
        <v>11295</v>
      </c>
      <c r="Q880" s="195">
        <v>11669.5</v>
      </c>
      <c r="R880" s="195">
        <v>12055.5</v>
      </c>
      <c r="S880" s="195">
        <v>12461</v>
      </c>
      <c r="T880" s="195">
        <v>12879</v>
      </c>
      <c r="U880" s="195">
        <v>13283</v>
      </c>
      <c r="V880" s="195">
        <v>13619.5</v>
      </c>
      <c r="W880" s="195">
        <v>13799.5</v>
      </c>
      <c r="X880" s="195">
        <v>14103</v>
      </c>
      <c r="Y880" s="195">
        <v>14695.5</v>
      </c>
      <c r="Z880" s="195">
        <v>15376</v>
      </c>
      <c r="AA880" s="195">
        <v>16136.500000000002</v>
      </c>
      <c r="AB880" s="195">
        <v>17009</v>
      </c>
      <c r="AC880" s="195">
        <v>17880.5</v>
      </c>
      <c r="AD880" s="195">
        <v>18700.5</v>
      </c>
    </row>
    <row r="881" spans="1:30" x14ac:dyDescent="0.2">
      <c r="A881" s="77" t="s">
        <v>76</v>
      </c>
      <c r="B881" s="79" t="s">
        <v>176</v>
      </c>
      <c r="C881" s="105">
        <v>90</v>
      </c>
      <c r="D881" s="105">
        <v>94</v>
      </c>
      <c r="E881" s="106">
        <v>3899</v>
      </c>
      <c r="F881" s="106">
        <v>4363</v>
      </c>
      <c r="G881" s="106">
        <v>4716</v>
      </c>
      <c r="H881" s="106">
        <v>5010</v>
      </c>
      <c r="I881" s="106">
        <v>5211</v>
      </c>
      <c r="J881" s="106">
        <v>5323</v>
      </c>
      <c r="K881" s="106">
        <v>5966</v>
      </c>
      <c r="L881" s="195">
        <v>2109.5</v>
      </c>
      <c r="M881" s="195">
        <v>2170.5</v>
      </c>
      <c r="N881" s="195">
        <v>2247.5</v>
      </c>
      <c r="O881" s="195">
        <v>2343</v>
      </c>
      <c r="P881" s="195">
        <v>2454</v>
      </c>
      <c r="Q881" s="195">
        <v>2579</v>
      </c>
      <c r="R881" s="195">
        <v>2710</v>
      </c>
      <c r="S881" s="195">
        <v>2834.5</v>
      </c>
      <c r="T881" s="195">
        <v>2949.5</v>
      </c>
      <c r="U881" s="195">
        <v>3059</v>
      </c>
      <c r="V881" s="195">
        <v>3169</v>
      </c>
      <c r="W881" s="195">
        <v>3286</v>
      </c>
      <c r="X881" s="195">
        <v>3411</v>
      </c>
      <c r="Y881" s="195">
        <v>3539.5</v>
      </c>
      <c r="Z881" s="195">
        <v>3664</v>
      </c>
      <c r="AA881" s="195">
        <v>3768.5</v>
      </c>
      <c r="AB881" s="195">
        <v>3825</v>
      </c>
      <c r="AC881" s="195">
        <v>3929.5</v>
      </c>
      <c r="AD881" s="195">
        <v>4132</v>
      </c>
    </row>
    <row r="882" spans="1:30" x14ac:dyDescent="0.2">
      <c r="A882" s="77" t="s">
        <v>76</v>
      </c>
      <c r="B882" s="79" t="s">
        <v>176</v>
      </c>
      <c r="C882" s="105">
        <v>95</v>
      </c>
      <c r="D882" s="105">
        <v>99</v>
      </c>
      <c r="E882" s="106">
        <v>917</v>
      </c>
      <c r="F882" s="106">
        <v>1032</v>
      </c>
      <c r="G882" s="106">
        <v>1198</v>
      </c>
      <c r="H882" s="106">
        <v>1340</v>
      </c>
      <c r="I882" s="106">
        <v>1397</v>
      </c>
      <c r="J882" s="106">
        <v>1323</v>
      </c>
      <c r="K882" s="106">
        <v>1466</v>
      </c>
      <c r="L882" s="195">
        <v>210</v>
      </c>
      <c r="M882" s="195">
        <v>229</v>
      </c>
      <c r="N882" s="195">
        <v>245</v>
      </c>
      <c r="O882" s="195">
        <v>261</v>
      </c>
      <c r="P882" s="195">
        <v>276</v>
      </c>
      <c r="Q882" s="195">
        <v>290</v>
      </c>
      <c r="R882" s="195">
        <v>304.5</v>
      </c>
      <c r="S882" s="195">
        <v>319.5</v>
      </c>
      <c r="T882" s="195">
        <v>335</v>
      </c>
      <c r="U882" s="195">
        <v>352.5</v>
      </c>
      <c r="V882" s="195">
        <v>372</v>
      </c>
      <c r="W882" s="195">
        <v>393</v>
      </c>
      <c r="X882" s="195">
        <v>413</v>
      </c>
      <c r="Y882" s="195">
        <v>430</v>
      </c>
      <c r="Z882" s="195">
        <v>447</v>
      </c>
      <c r="AA882" s="195">
        <v>465.5</v>
      </c>
      <c r="AB882" s="195">
        <v>486</v>
      </c>
      <c r="AC882" s="195">
        <v>507.49999999999994</v>
      </c>
      <c r="AD882" s="195">
        <v>529</v>
      </c>
    </row>
    <row r="883" spans="1:30" x14ac:dyDescent="0.2">
      <c r="A883" s="77" t="s">
        <v>76</v>
      </c>
      <c r="B883" s="79" t="s">
        <v>176</v>
      </c>
      <c r="C883" s="105">
        <v>100</v>
      </c>
      <c r="D883" s="105">
        <v>104</v>
      </c>
      <c r="E883" s="106">
        <v>143</v>
      </c>
      <c r="F883" s="106">
        <v>159</v>
      </c>
      <c r="G883" s="106">
        <v>177</v>
      </c>
      <c r="H883" s="106">
        <v>197</v>
      </c>
      <c r="I883" s="106">
        <v>217</v>
      </c>
      <c r="J883" s="106">
        <v>239</v>
      </c>
      <c r="K883" s="106">
        <v>261</v>
      </c>
      <c r="L883" s="195">
        <v>2</v>
      </c>
      <c r="M883" s="195">
        <v>4</v>
      </c>
      <c r="N883" s="195">
        <v>7</v>
      </c>
      <c r="O883" s="195">
        <v>10</v>
      </c>
      <c r="P883" s="195">
        <v>12.5</v>
      </c>
      <c r="Q883" s="195">
        <v>14.5</v>
      </c>
      <c r="R883" s="195">
        <v>15.5</v>
      </c>
      <c r="S883" s="195">
        <v>17</v>
      </c>
      <c r="T883" s="195">
        <v>19</v>
      </c>
      <c r="U883" s="195">
        <v>20</v>
      </c>
      <c r="V883" s="195">
        <v>21</v>
      </c>
      <c r="W883" s="195">
        <v>22</v>
      </c>
      <c r="X883" s="195">
        <v>23</v>
      </c>
      <c r="Y883" s="195">
        <v>24.5</v>
      </c>
      <c r="Z883" s="195">
        <v>26</v>
      </c>
      <c r="AA883" s="195">
        <v>27.5</v>
      </c>
      <c r="AB883" s="195">
        <v>29</v>
      </c>
      <c r="AC883" s="195">
        <v>30</v>
      </c>
      <c r="AD883" s="195">
        <v>31</v>
      </c>
    </row>
    <row r="884" spans="1:30" x14ac:dyDescent="0.2">
      <c r="A884" s="77" t="s">
        <v>35</v>
      </c>
      <c r="B884" s="79" t="s">
        <v>175</v>
      </c>
      <c r="C884" s="105">
        <v>0</v>
      </c>
      <c r="D884" s="105">
        <v>4</v>
      </c>
      <c r="E884" s="106">
        <v>508740</v>
      </c>
      <c r="F884" s="106">
        <v>507262</v>
      </c>
      <c r="G884" s="106">
        <v>509023</v>
      </c>
      <c r="H884" s="106">
        <v>512991</v>
      </c>
      <c r="I884" s="106">
        <v>517207.99999999994</v>
      </c>
      <c r="J884" s="106">
        <v>520427</v>
      </c>
      <c r="K884" s="106">
        <v>526547</v>
      </c>
      <c r="L884" s="195">
        <v>543043.5</v>
      </c>
      <c r="M884" s="195">
        <v>544998</v>
      </c>
      <c r="N884" s="195">
        <v>546291.5</v>
      </c>
      <c r="O884" s="195">
        <v>547088.5</v>
      </c>
      <c r="P884" s="195">
        <v>547512</v>
      </c>
      <c r="Q884" s="195">
        <v>547368.5</v>
      </c>
      <c r="R884" s="195">
        <v>546843.5</v>
      </c>
      <c r="S884" s="195">
        <v>546174</v>
      </c>
      <c r="T884" s="195">
        <v>545270.5</v>
      </c>
      <c r="U884" s="195">
        <v>543923</v>
      </c>
      <c r="V884" s="195">
        <v>542103.5</v>
      </c>
      <c r="W884" s="195">
        <v>539962.5</v>
      </c>
      <c r="X884" s="195">
        <v>537276</v>
      </c>
      <c r="Y884" s="195">
        <v>534250</v>
      </c>
      <c r="Z884" s="195">
        <v>531132</v>
      </c>
      <c r="AA884" s="195">
        <v>528031.5</v>
      </c>
      <c r="AB884" s="195">
        <v>525080.5</v>
      </c>
      <c r="AC884" s="195">
        <v>522296.00000000006</v>
      </c>
      <c r="AD884" s="195">
        <v>519578.99999999994</v>
      </c>
    </row>
    <row r="885" spans="1:30" x14ac:dyDescent="0.2">
      <c r="A885" s="77" t="s">
        <v>35</v>
      </c>
      <c r="B885" s="79" t="s">
        <v>175</v>
      </c>
      <c r="C885" s="105">
        <v>5</v>
      </c>
      <c r="D885" s="105">
        <v>9</v>
      </c>
      <c r="E885" s="106">
        <v>524713</v>
      </c>
      <c r="F885" s="106">
        <v>521037.00000000006</v>
      </c>
      <c r="G885" s="106">
        <v>516782.00000000006</v>
      </c>
      <c r="H885" s="106">
        <v>512244</v>
      </c>
      <c r="I885" s="106">
        <v>508098</v>
      </c>
      <c r="J885" s="106">
        <v>505121</v>
      </c>
      <c r="K885" s="106">
        <v>503899</v>
      </c>
      <c r="L885" s="195">
        <v>529872</v>
      </c>
      <c r="M885" s="195">
        <v>531324</v>
      </c>
      <c r="N885" s="195">
        <v>533516.5</v>
      </c>
      <c r="O885" s="195">
        <v>536067.5</v>
      </c>
      <c r="P885" s="195">
        <v>538610</v>
      </c>
      <c r="Q885" s="195">
        <v>541040</v>
      </c>
      <c r="R885" s="195">
        <v>543043</v>
      </c>
      <c r="S885" s="195">
        <v>544387.5</v>
      </c>
      <c r="T885" s="195">
        <v>545234.5</v>
      </c>
      <c r="U885" s="195">
        <v>545705</v>
      </c>
      <c r="V885" s="195">
        <v>545604.5</v>
      </c>
      <c r="W885" s="195">
        <v>545120.5</v>
      </c>
      <c r="X885" s="195">
        <v>544491</v>
      </c>
      <c r="Y885" s="195">
        <v>543627</v>
      </c>
      <c r="Z885" s="195">
        <v>542322</v>
      </c>
      <c r="AA885" s="195">
        <v>540546.5</v>
      </c>
      <c r="AB885" s="195">
        <v>538449</v>
      </c>
      <c r="AC885" s="195">
        <v>535806.5</v>
      </c>
      <c r="AD885" s="195">
        <v>532824.5</v>
      </c>
    </row>
    <row r="886" spans="1:30" x14ac:dyDescent="0.2">
      <c r="A886" s="77" t="s">
        <v>35</v>
      </c>
      <c r="B886" s="79" t="s">
        <v>175</v>
      </c>
      <c r="C886" s="105">
        <v>10</v>
      </c>
      <c r="D886" s="105">
        <v>14</v>
      </c>
      <c r="E886" s="106">
        <v>535231</v>
      </c>
      <c r="F886" s="106">
        <v>533739</v>
      </c>
      <c r="G886" s="106">
        <v>531570</v>
      </c>
      <c r="H886" s="106">
        <v>528904</v>
      </c>
      <c r="I886" s="106">
        <v>525772</v>
      </c>
      <c r="J886" s="106">
        <v>522077</v>
      </c>
      <c r="K886" s="106">
        <v>517438</v>
      </c>
      <c r="L886" s="195">
        <v>535775</v>
      </c>
      <c r="M886" s="195">
        <v>532925</v>
      </c>
      <c r="N886" s="195">
        <v>530526.5</v>
      </c>
      <c r="O886" s="195">
        <v>528927.5</v>
      </c>
      <c r="P886" s="195">
        <v>528328.5</v>
      </c>
      <c r="Q886" s="195">
        <v>528800</v>
      </c>
      <c r="R886" s="195">
        <v>530277.5</v>
      </c>
      <c r="S886" s="195">
        <v>532494.5</v>
      </c>
      <c r="T886" s="195">
        <v>535067</v>
      </c>
      <c r="U886" s="195">
        <v>537627.5</v>
      </c>
      <c r="V886" s="195">
        <v>540074</v>
      </c>
      <c r="W886" s="195">
        <v>542092.5</v>
      </c>
      <c r="X886" s="195">
        <v>543453.5</v>
      </c>
      <c r="Y886" s="195">
        <v>544317.5</v>
      </c>
      <c r="Z886" s="195">
        <v>544805.5</v>
      </c>
      <c r="AA886" s="195">
        <v>544724</v>
      </c>
      <c r="AB886" s="195">
        <v>544259.5</v>
      </c>
      <c r="AC886" s="195">
        <v>543650.5</v>
      </c>
      <c r="AD886" s="195">
        <v>542807</v>
      </c>
    </row>
    <row r="887" spans="1:30" x14ac:dyDescent="0.2">
      <c r="A887" s="77" t="s">
        <v>35</v>
      </c>
      <c r="B887" s="79" t="s">
        <v>175</v>
      </c>
      <c r="C887" s="105">
        <v>15</v>
      </c>
      <c r="D887" s="105">
        <v>19</v>
      </c>
      <c r="E887" s="106">
        <v>522980</v>
      </c>
      <c r="F887" s="106">
        <v>528674</v>
      </c>
      <c r="G887" s="106">
        <v>531444</v>
      </c>
      <c r="H887" s="106">
        <v>532018</v>
      </c>
      <c r="I887" s="106">
        <v>531600</v>
      </c>
      <c r="J887" s="106">
        <v>530910</v>
      </c>
      <c r="K887" s="106">
        <v>529068</v>
      </c>
      <c r="L887" s="195">
        <v>546541.5</v>
      </c>
      <c r="M887" s="195">
        <v>544421</v>
      </c>
      <c r="N887" s="195">
        <v>542022.5</v>
      </c>
      <c r="O887" s="195">
        <v>539336.5</v>
      </c>
      <c r="P887" s="195">
        <v>536430.5</v>
      </c>
      <c r="Q887" s="195">
        <v>533493</v>
      </c>
      <c r="R887" s="195">
        <v>530722.5</v>
      </c>
      <c r="S887" s="195">
        <v>528392</v>
      </c>
      <c r="T887" s="195">
        <v>526851.5</v>
      </c>
      <c r="U887" s="195">
        <v>526302.5</v>
      </c>
      <c r="V887" s="195">
        <v>526816.5</v>
      </c>
      <c r="W887" s="195">
        <v>528330.5</v>
      </c>
      <c r="X887" s="195">
        <v>530580</v>
      </c>
      <c r="Y887" s="195">
        <v>533184</v>
      </c>
      <c r="Z887" s="195">
        <v>535778.5</v>
      </c>
      <c r="AA887" s="195">
        <v>538258.5</v>
      </c>
      <c r="AB887" s="195">
        <v>540312</v>
      </c>
      <c r="AC887" s="195">
        <v>541712.5</v>
      </c>
      <c r="AD887" s="195">
        <v>542618.5</v>
      </c>
    </row>
    <row r="888" spans="1:30" x14ac:dyDescent="0.2">
      <c r="A888" s="77" t="s">
        <v>35</v>
      </c>
      <c r="B888" s="79" t="s">
        <v>175</v>
      </c>
      <c r="C888" s="105">
        <v>20</v>
      </c>
      <c r="D888" s="105">
        <v>24</v>
      </c>
      <c r="E888" s="106">
        <v>458864</v>
      </c>
      <c r="F888" s="106">
        <v>471017</v>
      </c>
      <c r="G888" s="106">
        <v>483887</v>
      </c>
      <c r="H888" s="106">
        <v>496513</v>
      </c>
      <c r="I888" s="106">
        <v>507473</v>
      </c>
      <c r="J888" s="106">
        <v>515875</v>
      </c>
      <c r="K888" s="106">
        <v>521388.00000000006</v>
      </c>
      <c r="L888" s="195">
        <v>536529.5</v>
      </c>
      <c r="M888" s="195">
        <v>541317</v>
      </c>
      <c r="N888" s="195">
        <v>543559</v>
      </c>
      <c r="O888" s="195">
        <v>543823</v>
      </c>
      <c r="P888" s="195">
        <v>543034.5</v>
      </c>
      <c r="Q888" s="195">
        <v>541550</v>
      </c>
      <c r="R888" s="195">
        <v>539621.5</v>
      </c>
      <c r="S888" s="195">
        <v>537381.5</v>
      </c>
      <c r="T888" s="195">
        <v>534836.5</v>
      </c>
      <c r="U888" s="195">
        <v>532054.5</v>
      </c>
      <c r="V888" s="195">
        <v>529226.5</v>
      </c>
      <c r="W888" s="195">
        <v>526556.5</v>
      </c>
      <c r="X888" s="195">
        <v>524322.5</v>
      </c>
      <c r="Y888" s="195">
        <v>522873.50000000006</v>
      </c>
      <c r="Z888" s="195">
        <v>522410.49999999994</v>
      </c>
      <c r="AA888" s="195">
        <v>523006.49999999994</v>
      </c>
      <c r="AB888" s="195">
        <v>524599</v>
      </c>
      <c r="AC888" s="195">
        <v>526927</v>
      </c>
      <c r="AD888" s="195">
        <v>529612.5</v>
      </c>
    </row>
    <row r="889" spans="1:30" x14ac:dyDescent="0.2">
      <c r="A889" s="77" t="s">
        <v>35</v>
      </c>
      <c r="B889" s="79" t="s">
        <v>175</v>
      </c>
      <c r="C889" s="105">
        <v>25</v>
      </c>
      <c r="D889" s="105">
        <v>29</v>
      </c>
      <c r="E889" s="106">
        <v>401781</v>
      </c>
      <c r="F889" s="106">
        <v>411177</v>
      </c>
      <c r="G889" s="106">
        <v>420354</v>
      </c>
      <c r="H889" s="106">
        <v>429694</v>
      </c>
      <c r="I889" s="106">
        <v>439805</v>
      </c>
      <c r="J889" s="106">
        <v>450954</v>
      </c>
      <c r="K889" s="106">
        <v>462779</v>
      </c>
      <c r="L889" s="195">
        <v>487340.5</v>
      </c>
      <c r="M889" s="195">
        <v>496540</v>
      </c>
      <c r="N889" s="195">
        <v>506004.5</v>
      </c>
      <c r="O889" s="195">
        <v>515405</v>
      </c>
      <c r="P889" s="195">
        <v>523881.49999999994</v>
      </c>
      <c r="Q889" s="195">
        <v>530913.5</v>
      </c>
      <c r="R889" s="195">
        <v>535885</v>
      </c>
      <c r="S889" s="195">
        <v>538281.5</v>
      </c>
      <c r="T889" s="195">
        <v>538691.5</v>
      </c>
      <c r="U889" s="195">
        <v>538034</v>
      </c>
      <c r="V889" s="195">
        <v>536665.5</v>
      </c>
      <c r="W889" s="195">
        <v>534844</v>
      </c>
      <c r="X889" s="195">
        <v>532709</v>
      </c>
      <c r="Y889" s="195">
        <v>530270.5</v>
      </c>
      <c r="Z889" s="195">
        <v>527596.5</v>
      </c>
      <c r="AA889" s="195">
        <v>524878</v>
      </c>
      <c r="AB889" s="195">
        <v>522318.5</v>
      </c>
      <c r="AC889" s="195">
        <v>520194.49999999994</v>
      </c>
      <c r="AD889" s="195">
        <v>518854.50000000006</v>
      </c>
    </row>
    <row r="890" spans="1:30" x14ac:dyDescent="0.2">
      <c r="A890" s="77" t="s">
        <v>35</v>
      </c>
      <c r="B890" s="79" t="s">
        <v>175</v>
      </c>
      <c r="C890" s="105">
        <v>30</v>
      </c>
      <c r="D890" s="105">
        <v>34</v>
      </c>
      <c r="E890" s="106">
        <v>349589</v>
      </c>
      <c r="F890" s="106">
        <v>359032</v>
      </c>
      <c r="G890" s="106">
        <v>367912</v>
      </c>
      <c r="H890" s="106">
        <v>376479</v>
      </c>
      <c r="I890" s="106">
        <v>385134</v>
      </c>
      <c r="J890" s="106">
        <v>394116</v>
      </c>
      <c r="K890" s="106">
        <v>403144</v>
      </c>
      <c r="L890" s="195">
        <v>431007</v>
      </c>
      <c r="M890" s="195">
        <v>441404</v>
      </c>
      <c r="N890" s="195">
        <v>452128.5</v>
      </c>
      <c r="O890" s="195">
        <v>462575.5</v>
      </c>
      <c r="P890" s="195">
        <v>472615.5</v>
      </c>
      <c r="Q890" s="195">
        <v>482213</v>
      </c>
      <c r="R890" s="195">
        <v>491541</v>
      </c>
      <c r="S890" s="195">
        <v>501087.5</v>
      </c>
      <c r="T890" s="195">
        <v>510555</v>
      </c>
      <c r="U890" s="195">
        <v>519086</v>
      </c>
      <c r="V890" s="195">
        <v>526165</v>
      </c>
      <c r="W890" s="195">
        <v>531189.5</v>
      </c>
      <c r="X890" s="195">
        <v>533653</v>
      </c>
      <c r="Y890" s="195">
        <v>534142.5</v>
      </c>
      <c r="Z890" s="195">
        <v>533572</v>
      </c>
      <c r="AA890" s="195">
        <v>532296</v>
      </c>
      <c r="AB890" s="195">
        <v>530572.5</v>
      </c>
      <c r="AC890" s="195">
        <v>528538.5</v>
      </c>
      <c r="AD890" s="195">
        <v>526205.5</v>
      </c>
    </row>
    <row r="891" spans="1:30" x14ac:dyDescent="0.2">
      <c r="A891" s="77" t="s">
        <v>35</v>
      </c>
      <c r="B891" s="79" t="s">
        <v>175</v>
      </c>
      <c r="C891" s="105">
        <v>35</v>
      </c>
      <c r="D891" s="105">
        <v>39</v>
      </c>
      <c r="E891" s="106">
        <v>291775</v>
      </c>
      <c r="F891" s="106">
        <v>302595</v>
      </c>
      <c r="G891" s="106">
        <v>313051</v>
      </c>
      <c r="H891" s="106">
        <v>323139</v>
      </c>
      <c r="I891" s="106">
        <v>332928</v>
      </c>
      <c r="J891" s="106">
        <v>342453</v>
      </c>
      <c r="K891" s="106">
        <v>351500</v>
      </c>
      <c r="L891" s="195">
        <v>383974</v>
      </c>
      <c r="M891" s="195">
        <v>391195.5</v>
      </c>
      <c r="N891" s="195">
        <v>398883</v>
      </c>
      <c r="O891" s="195">
        <v>407287</v>
      </c>
      <c r="P891" s="195">
        <v>416318.5</v>
      </c>
      <c r="Q891" s="195">
        <v>426069</v>
      </c>
      <c r="R891" s="195">
        <v>436547</v>
      </c>
      <c r="S891" s="195">
        <v>447298.5</v>
      </c>
      <c r="T891" s="195">
        <v>457765.5</v>
      </c>
      <c r="U891" s="195">
        <v>467817</v>
      </c>
      <c r="V891" s="195">
        <v>477418</v>
      </c>
      <c r="W891" s="195">
        <v>486748.5</v>
      </c>
      <c r="X891" s="195">
        <v>496296.5</v>
      </c>
      <c r="Y891" s="195">
        <v>505766</v>
      </c>
      <c r="Z891" s="195">
        <v>514307</v>
      </c>
      <c r="AA891" s="195">
        <v>521409.99999999994</v>
      </c>
      <c r="AB891" s="195">
        <v>526474.5</v>
      </c>
      <c r="AC891" s="195">
        <v>529000.5</v>
      </c>
      <c r="AD891" s="195">
        <v>529571</v>
      </c>
    </row>
    <row r="892" spans="1:30" x14ac:dyDescent="0.2">
      <c r="A892" s="77" t="s">
        <v>35</v>
      </c>
      <c r="B892" s="79" t="s">
        <v>175</v>
      </c>
      <c r="C892" s="105">
        <v>40</v>
      </c>
      <c r="D892" s="105">
        <v>44</v>
      </c>
      <c r="E892" s="106">
        <v>232330</v>
      </c>
      <c r="F892" s="106">
        <v>242120</v>
      </c>
      <c r="G892" s="106">
        <v>252595</v>
      </c>
      <c r="H892" s="106">
        <v>263504</v>
      </c>
      <c r="I892" s="106">
        <v>274481</v>
      </c>
      <c r="J892" s="106">
        <v>285262</v>
      </c>
      <c r="K892" s="106">
        <v>295656</v>
      </c>
      <c r="L892" s="195">
        <v>335581</v>
      </c>
      <c r="M892" s="195">
        <v>345764</v>
      </c>
      <c r="N892" s="195">
        <v>355032</v>
      </c>
      <c r="O892" s="195">
        <v>363324</v>
      </c>
      <c r="P892" s="195">
        <v>371059</v>
      </c>
      <c r="Q892" s="195">
        <v>378475.5</v>
      </c>
      <c r="R892" s="195">
        <v>385785.5</v>
      </c>
      <c r="S892" s="195">
        <v>393483.5</v>
      </c>
      <c r="T892" s="195">
        <v>401885</v>
      </c>
      <c r="U892" s="195">
        <v>410901.5</v>
      </c>
      <c r="V892" s="195">
        <v>420623</v>
      </c>
      <c r="W892" s="195">
        <v>431062.5</v>
      </c>
      <c r="X892" s="195">
        <v>441772</v>
      </c>
      <c r="Y892" s="195">
        <v>452200.5</v>
      </c>
      <c r="Z892" s="195">
        <v>462222</v>
      </c>
      <c r="AA892" s="195">
        <v>471801.5</v>
      </c>
      <c r="AB892" s="195">
        <v>481116</v>
      </c>
      <c r="AC892" s="195">
        <v>490651</v>
      </c>
      <c r="AD892" s="195">
        <v>500112.5</v>
      </c>
    </row>
    <row r="893" spans="1:30" x14ac:dyDescent="0.2">
      <c r="A893" s="77" t="s">
        <v>35</v>
      </c>
      <c r="B893" s="79" t="s">
        <v>175</v>
      </c>
      <c r="C893" s="105">
        <v>45</v>
      </c>
      <c r="D893" s="105">
        <v>49</v>
      </c>
      <c r="E893" s="106">
        <v>187895</v>
      </c>
      <c r="F893" s="106">
        <v>195240</v>
      </c>
      <c r="G893" s="106">
        <v>202382</v>
      </c>
      <c r="H893" s="106">
        <v>209641</v>
      </c>
      <c r="I893" s="106">
        <v>217542</v>
      </c>
      <c r="J893" s="106">
        <v>226369</v>
      </c>
      <c r="K893" s="106">
        <v>235753</v>
      </c>
      <c r="L893" s="195">
        <v>267668</v>
      </c>
      <c r="M893" s="195">
        <v>280548.5</v>
      </c>
      <c r="N893" s="195">
        <v>293578</v>
      </c>
      <c r="O893" s="195">
        <v>306109</v>
      </c>
      <c r="P893" s="195">
        <v>317788.5</v>
      </c>
      <c r="Q893" s="195">
        <v>328736.5</v>
      </c>
      <c r="R893" s="195">
        <v>338940</v>
      </c>
      <c r="S893" s="195">
        <v>348136</v>
      </c>
      <c r="T893" s="195">
        <v>356373</v>
      </c>
      <c r="U893" s="195">
        <v>364061.5</v>
      </c>
      <c r="V893" s="195">
        <v>371437</v>
      </c>
      <c r="W893" s="195">
        <v>378710.5</v>
      </c>
      <c r="X893" s="195">
        <v>386368.5</v>
      </c>
      <c r="Y893" s="195">
        <v>394721</v>
      </c>
      <c r="Z893" s="195">
        <v>403681.5</v>
      </c>
      <c r="AA893" s="195">
        <v>413339.5</v>
      </c>
      <c r="AB893" s="195">
        <v>423706.5</v>
      </c>
      <c r="AC893" s="195">
        <v>434343.5</v>
      </c>
      <c r="AD893" s="195">
        <v>444708.5</v>
      </c>
    </row>
    <row r="894" spans="1:30" x14ac:dyDescent="0.2">
      <c r="A894" s="77" t="s">
        <v>35</v>
      </c>
      <c r="B894" s="79" t="s">
        <v>175</v>
      </c>
      <c r="C894" s="105">
        <v>50</v>
      </c>
      <c r="D894" s="105">
        <v>54</v>
      </c>
      <c r="E894" s="106">
        <v>147159</v>
      </c>
      <c r="F894" s="106">
        <v>153350</v>
      </c>
      <c r="G894" s="106">
        <v>160144</v>
      </c>
      <c r="H894" s="106">
        <v>167354</v>
      </c>
      <c r="I894" s="106">
        <v>174700</v>
      </c>
      <c r="J894" s="106">
        <v>182007</v>
      </c>
      <c r="K894" s="106">
        <v>188979</v>
      </c>
      <c r="L894" s="195">
        <v>198266.5</v>
      </c>
      <c r="M894" s="195">
        <v>209239.5</v>
      </c>
      <c r="N894" s="195">
        <v>220991.5</v>
      </c>
      <c r="O894" s="195">
        <v>233421.5</v>
      </c>
      <c r="P894" s="195">
        <v>246341</v>
      </c>
      <c r="Q894" s="195">
        <v>259218.00000000003</v>
      </c>
      <c r="R894" s="195">
        <v>271983</v>
      </c>
      <c r="S894" s="195">
        <v>284735.5</v>
      </c>
      <c r="T894" s="195">
        <v>297009</v>
      </c>
      <c r="U894" s="195">
        <v>308461.5</v>
      </c>
      <c r="V894" s="195">
        <v>319205.5</v>
      </c>
      <c r="W894" s="195">
        <v>329231</v>
      </c>
      <c r="X894" s="195">
        <v>338283</v>
      </c>
      <c r="Y894" s="195">
        <v>346407.5</v>
      </c>
      <c r="Z894" s="195">
        <v>354006.5</v>
      </c>
      <c r="AA894" s="195">
        <v>361309</v>
      </c>
      <c r="AB894" s="195">
        <v>368519</v>
      </c>
      <c r="AC894" s="195">
        <v>376109.5</v>
      </c>
      <c r="AD894" s="195">
        <v>384384</v>
      </c>
    </row>
    <row r="895" spans="1:30" x14ac:dyDescent="0.2">
      <c r="A895" s="77" t="s">
        <v>35</v>
      </c>
      <c r="B895" s="79" t="s">
        <v>175</v>
      </c>
      <c r="C895" s="105">
        <v>55</v>
      </c>
      <c r="D895" s="105">
        <v>59</v>
      </c>
      <c r="E895" s="106">
        <v>117850</v>
      </c>
      <c r="F895" s="106">
        <v>121891</v>
      </c>
      <c r="G895" s="106">
        <v>126069</v>
      </c>
      <c r="H895" s="106">
        <v>130532.00000000001</v>
      </c>
      <c r="I895" s="106">
        <v>135505</v>
      </c>
      <c r="J895" s="106">
        <v>141105</v>
      </c>
      <c r="K895" s="106">
        <v>146938</v>
      </c>
      <c r="L895" s="195">
        <v>149808.5</v>
      </c>
      <c r="M895" s="195">
        <v>155373</v>
      </c>
      <c r="N895" s="195">
        <v>162098.5</v>
      </c>
      <c r="O895" s="195">
        <v>169723</v>
      </c>
      <c r="P895" s="195">
        <v>178452.5</v>
      </c>
      <c r="Q895" s="195">
        <v>188386</v>
      </c>
      <c r="R895" s="195">
        <v>199165</v>
      </c>
      <c r="S895" s="195">
        <v>210483</v>
      </c>
      <c r="T895" s="195">
        <v>222457.5</v>
      </c>
      <c r="U895" s="195">
        <v>234910.5</v>
      </c>
      <c r="V895" s="195">
        <v>247331.5</v>
      </c>
      <c r="W895" s="195">
        <v>259654.49999999997</v>
      </c>
      <c r="X895" s="195">
        <v>271974.5</v>
      </c>
      <c r="Y895" s="195">
        <v>283848</v>
      </c>
      <c r="Z895" s="195">
        <v>294950</v>
      </c>
      <c r="AA895" s="195">
        <v>305385.5</v>
      </c>
      <c r="AB895" s="195">
        <v>315141.5</v>
      </c>
      <c r="AC895" s="195">
        <v>323975</v>
      </c>
      <c r="AD895" s="195">
        <v>331933</v>
      </c>
    </row>
    <row r="896" spans="1:30" x14ac:dyDescent="0.2">
      <c r="A896" s="77" t="s">
        <v>35</v>
      </c>
      <c r="B896" s="79" t="s">
        <v>175</v>
      </c>
      <c r="C896" s="105">
        <v>60</v>
      </c>
      <c r="D896" s="105">
        <v>64</v>
      </c>
      <c r="E896" s="106">
        <v>92399</v>
      </c>
      <c r="F896" s="106">
        <v>96278</v>
      </c>
      <c r="G896" s="106">
        <v>99919</v>
      </c>
      <c r="H896" s="106">
        <v>103467</v>
      </c>
      <c r="I896" s="106">
        <v>107147</v>
      </c>
      <c r="J896" s="106">
        <v>111101</v>
      </c>
      <c r="K896" s="106">
        <v>114831</v>
      </c>
      <c r="L896" s="195">
        <v>118561</v>
      </c>
      <c r="M896" s="195">
        <v>121340.5</v>
      </c>
      <c r="N896" s="195">
        <v>124814</v>
      </c>
      <c r="O896" s="195">
        <v>128752.99999999999</v>
      </c>
      <c r="P896" s="195">
        <v>133156</v>
      </c>
      <c r="Q896" s="195">
        <v>138018.5</v>
      </c>
      <c r="R896" s="195">
        <v>143560</v>
      </c>
      <c r="S896" s="195">
        <v>149920.5</v>
      </c>
      <c r="T896" s="195">
        <v>157127.5</v>
      </c>
      <c r="U896" s="195">
        <v>165371.5</v>
      </c>
      <c r="V896" s="195">
        <v>174740</v>
      </c>
      <c r="W896" s="195">
        <v>184904</v>
      </c>
      <c r="X896" s="195">
        <v>195581</v>
      </c>
      <c r="Y896" s="195">
        <v>206882.5</v>
      </c>
      <c r="Z896" s="195">
        <v>218649.5</v>
      </c>
      <c r="AA896" s="195">
        <v>230406.5</v>
      </c>
      <c r="AB896" s="195">
        <v>242084.5</v>
      </c>
      <c r="AC896" s="195">
        <v>253774.5</v>
      </c>
      <c r="AD896" s="195">
        <v>265068.5</v>
      </c>
    </row>
    <row r="897" spans="1:30" x14ac:dyDescent="0.2">
      <c r="A897" s="77" t="s">
        <v>35</v>
      </c>
      <c r="B897" s="79" t="s">
        <v>175</v>
      </c>
      <c r="C897" s="105">
        <v>65</v>
      </c>
      <c r="D897" s="105">
        <v>69</v>
      </c>
      <c r="E897" s="106">
        <v>64170</v>
      </c>
      <c r="F897" s="106">
        <v>67739</v>
      </c>
      <c r="G897" s="106">
        <v>71830</v>
      </c>
      <c r="H897" s="106">
        <v>76215</v>
      </c>
      <c r="I897" s="106">
        <v>80569</v>
      </c>
      <c r="J897" s="106">
        <v>84711</v>
      </c>
      <c r="K897" s="106">
        <v>88201</v>
      </c>
      <c r="L897" s="195">
        <v>90803</v>
      </c>
      <c r="M897" s="195">
        <v>93115</v>
      </c>
      <c r="N897" s="195">
        <v>95855.5</v>
      </c>
      <c r="O897" s="195">
        <v>98560</v>
      </c>
      <c r="P897" s="195">
        <v>101274.5</v>
      </c>
      <c r="Q897" s="195">
        <v>104060.5</v>
      </c>
      <c r="R897" s="195">
        <v>107001</v>
      </c>
      <c r="S897" s="195">
        <v>110219.5</v>
      </c>
      <c r="T897" s="195">
        <v>113861</v>
      </c>
      <c r="U897" s="195">
        <v>117923</v>
      </c>
      <c r="V897" s="195">
        <v>122400</v>
      </c>
      <c r="W897" s="195">
        <v>127493.5</v>
      </c>
      <c r="X897" s="195">
        <v>133330.5</v>
      </c>
      <c r="Y897" s="195">
        <v>139940</v>
      </c>
      <c r="Z897" s="195">
        <v>147492.5</v>
      </c>
      <c r="AA897" s="195">
        <v>156065.5</v>
      </c>
      <c r="AB897" s="195">
        <v>165365.5</v>
      </c>
      <c r="AC897" s="195">
        <v>175141</v>
      </c>
      <c r="AD897" s="195">
        <v>185502.5</v>
      </c>
    </row>
    <row r="898" spans="1:30" x14ac:dyDescent="0.2">
      <c r="A898" s="77" t="s">
        <v>35</v>
      </c>
      <c r="B898" s="79" t="s">
        <v>175</v>
      </c>
      <c r="C898" s="105">
        <v>70</v>
      </c>
      <c r="D898" s="105">
        <v>74</v>
      </c>
      <c r="E898" s="106">
        <v>45357</v>
      </c>
      <c r="F898" s="106">
        <v>46834</v>
      </c>
      <c r="G898" s="106">
        <v>48559</v>
      </c>
      <c r="H898" s="106">
        <v>50619</v>
      </c>
      <c r="I898" s="106">
        <v>53156</v>
      </c>
      <c r="J898" s="106">
        <v>56234</v>
      </c>
      <c r="K898" s="106">
        <v>59386</v>
      </c>
      <c r="L898" s="195">
        <v>60551</v>
      </c>
      <c r="M898" s="195">
        <v>63256.5</v>
      </c>
      <c r="N898" s="195">
        <v>66229.5</v>
      </c>
      <c r="O898" s="195">
        <v>68951.5</v>
      </c>
      <c r="P898" s="195">
        <v>71465.5</v>
      </c>
      <c r="Q898" s="195">
        <v>73938.5</v>
      </c>
      <c r="R898" s="195">
        <v>76372</v>
      </c>
      <c r="S898" s="195">
        <v>78771</v>
      </c>
      <c r="T898" s="195">
        <v>81150</v>
      </c>
      <c r="U898" s="195">
        <v>83547.5</v>
      </c>
      <c r="V898" s="195">
        <v>86014</v>
      </c>
      <c r="W898" s="195">
        <v>88621</v>
      </c>
      <c r="X898" s="195">
        <v>91472</v>
      </c>
      <c r="Y898" s="195">
        <v>94687</v>
      </c>
      <c r="Z898" s="195">
        <v>98264.5</v>
      </c>
      <c r="AA898" s="195">
        <v>102200.5</v>
      </c>
      <c r="AB898" s="195">
        <v>106668.5</v>
      </c>
      <c r="AC898" s="195">
        <v>111782.5</v>
      </c>
      <c r="AD898" s="195">
        <v>117570.5</v>
      </c>
    </row>
    <row r="899" spans="1:30" x14ac:dyDescent="0.2">
      <c r="A899" s="77" t="s">
        <v>35</v>
      </c>
      <c r="B899" s="79" t="s">
        <v>175</v>
      </c>
      <c r="C899" s="105">
        <v>75</v>
      </c>
      <c r="D899" s="105">
        <v>79</v>
      </c>
      <c r="E899" s="106">
        <v>32834</v>
      </c>
      <c r="F899" s="106">
        <v>33425</v>
      </c>
      <c r="G899" s="106">
        <v>34030</v>
      </c>
      <c r="H899" s="106">
        <v>34753</v>
      </c>
      <c r="I899" s="106">
        <v>35721</v>
      </c>
      <c r="J899" s="106">
        <v>37004</v>
      </c>
      <c r="K899" s="106">
        <v>38270</v>
      </c>
      <c r="L899" s="195">
        <v>31385</v>
      </c>
      <c r="M899" s="195">
        <v>33348.5</v>
      </c>
      <c r="N899" s="195">
        <v>35819.5</v>
      </c>
      <c r="O899" s="195">
        <v>38475</v>
      </c>
      <c r="P899" s="195">
        <v>41228</v>
      </c>
      <c r="Q899" s="195">
        <v>43831</v>
      </c>
      <c r="R899" s="195">
        <v>46245</v>
      </c>
      <c r="S899" s="195">
        <v>48533.5</v>
      </c>
      <c r="T899" s="195">
        <v>50655</v>
      </c>
      <c r="U899" s="195">
        <v>52643.5</v>
      </c>
      <c r="V899" s="195">
        <v>54612.5</v>
      </c>
      <c r="W899" s="195">
        <v>56563.5</v>
      </c>
      <c r="X899" s="195">
        <v>58498.5</v>
      </c>
      <c r="Y899" s="195">
        <v>60426.5</v>
      </c>
      <c r="Z899" s="195">
        <v>62381.5</v>
      </c>
      <c r="AA899" s="195">
        <v>64404.5</v>
      </c>
      <c r="AB899" s="195">
        <v>66546.5</v>
      </c>
      <c r="AC899" s="195">
        <v>68887.5</v>
      </c>
      <c r="AD899" s="195">
        <v>71521</v>
      </c>
    </row>
    <row r="900" spans="1:30" x14ac:dyDescent="0.2">
      <c r="A900" s="77" t="s">
        <v>35</v>
      </c>
      <c r="B900" s="79" t="s">
        <v>175</v>
      </c>
      <c r="C900" s="105">
        <v>80</v>
      </c>
      <c r="D900" s="105">
        <v>84</v>
      </c>
      <c r="E900" s="106">
        <v>20990</v>
      </c>
      <c r="F900" s="106">
        <v>21657</v>
      </c>
      <c r="G900" s="106">
        <v>22261</v>
      </c>
      <c r="H900" s="106">
        <v>22832</v>
      </c>
      <c r="I900" s="106">
        <v>23390</v>
      </c>
      <c r="J900" s="106">
        <v>23952</v>
      </c>
      <c r="K900" s="106">
        <v>24485</v>
      </c>
      <c r="L900" s="195">
        <v>14315.5</v>
      </c>
      <c r="M900" s="195">
        <v>14753.5</v>
      </c>
      <c r="N900" s="195">
        <v>15557.5</v>
      </c>
      <c r="O900" s="195">
        <v>16500.5</v>
      </c>
      <c r="P900" s="195">
        <v>17586</v>
      </c>
      <c r="Q900" s="195">
        <v>18864.5</v>
      </c>
      <c r="R900" s="195">
        <v>20348.5</v>
      </c>
      <c r="S900" s="195">
        <v>21942.5</v>
      </c>
      <c r="T900" s="195">
        <v>23656.5</v>
      </c>
      <c r="U900" s="195">
        <v>25435.5</v>
      </c>
      <c r="V900" s="195">
        <v>27125</v>
      </c>
      <c r="W900" s="195">
        <v>28708.5</v>
      </c>
      <c r="X900" s="195">
        <v>30223.5</v>
      </c>
      <c r="Y900" s="195">
        <v>31649.5</v>
      </c>
      <c r="Z900" s="195">
        <v>33009.5</v>
      </c>
      <c r="AA900" s="195">
        <v>34369</v>
      </c>
      <c r="AB900" s="195">
        <v>35728</v>
      </c>
      <c r="AC900" s="195">
        <v>37087.5</v>
      </c>
      <c r="AD900" s="195">
        <v>38454.5</v>
      </c>
    </row>
    <row r="901" spans="1:30" x14ac:dyDescent="0.2">
      <c r="A901" s="77" t="s">
        <v>35</v>
      </c>
      <c r="B901" s="79" t="s">
        <v>175</v>
      </c>
      <c r="C901" s="105">
        <v>85</v>
      </c>
      <c r="D901" s="105">
        <v>89</v>
      </c>
      <c r="E901" s="106">
        <v>10284</v>
      </c>
      <c r="F901" s="106">
        <v>10955</v>
      </c>
      <c r="G901" s="106">
        <v>11566</v>
      </c>
      <c r="H901" s="106">
        <v>12078</v>
      </c>
      <c r="I901" s="106">
        <v>12527</v>
      </c>
      <c r="J901" s="106">
        <v>12916</v>
      </c>
      <c r="K901" s="106">
        <v>13495</v>
      </c>
      <c r="L901" s="195">
        <v>5047</v>
      </c>
      <c r="M901" s="195">
        <v>5182.5</v>
      </c>
      <c r="N901" s="195">
        <v>5478.5</v>
      </c>
      <c r="O901" s="195">
        <v>5773.5</v>
      </c>
      <c r="P901" s="195">
        <v>6076</v>
      </c>
      <c r="Q901" s="195">
        <v>6396</v>
      </c>
      <c r="R901" s="195">
        <v>6750.5</v>
      </c>
      <c r="S901" s="195">
        <v>7159.5</v>
      </c>
      <c r="T901" s="195">
        <v>7636.5</v>
      </c>
      <c r="U901" s="195">
        <v>8184.5</v>
      </c>
      <c r="V901" s="195">
        <v>8830</v>
      </c>
      <c r="W901" s="195">
        <v>9578.5</v>
      </c>
      <c r="X901" s="195">
        <v>10380</v>
      </c>
      <c r="Y901" s="195">
        <v>11242</v>
      </c>
      <c r="Z901" s="195">
        <v>12137</v>
      </c>
      <c r="AA901" s="195">
        <v>12993</v>
      </c>
      <c r="AB901" s="195">
        <v>13805.5</v>
      </c>
      <c r="AC901" s="195">
        <v>14591</v>
      </c>
      <c r="AD901" s="195">
        <v>15346</v>
      </c>
    </row>
    <row r="902" spans="1:30" x14ac:dyDescent="0.2">
      <c r="A902" s="77" t="s">
        <v>35</v>
      </c>
      <c r="B902" s="79" t="s">
        <v>175</v>
      </c>
      <c r="C902" s="105">
        <v>90</v>
      </c>
      <c r="D902" s="105">
        <v>94</v>
      </c>
      <c r="E902" s="106">
        <v>3850</v>
      </c>
      <c r="F902" s="106">
        <v>4241</v>
      </c>
      <c r="G902" s="106">
        <v>4475</v>
      </c>
      <c r="H902" s="106">
        <v>4647</v>
      </c>
      <c r="I902" s="106">
        <v>4770</v>
      </c>
      <c r="J902" s="106">
        <v>4895</v>
      </c>
      <c r="K902" s="106">
        <v>5391</v>
      </c>
      <c r="L902" s="195">
        <v>1134.5</v>
      </c>
      <c r="M902" s="195">
        <v>1166.5</v>
      </c>
      <c r="N902" s="195">
        <v>1235.5</v>
      </c>
      <c r="O902" s="195">
        <v>1304.5</v>
      </c>
      <c r="P902" s="195">
        <v>1379.5</v>
      </c>
      <c r="Q902" s="195">
        <v>1467</v>
      </c>
      <c r="R902" s="195">
        <v>1564</v>
      </c>
      <c r="S902" s="195">
        <v>1662</v>
      </c>
      <c r="T902" s="195">
        <v>1760.5</v>
      </c>
      <c r="U902" s="195">
        <v>1862.5</v>
      </c>
      <c r="V902" s="195">
        <v>1973</v>
      </c>
      <c r="W902" s="195">
        <v>2096</v>
      </c>
      <c r="X902" s="195">
        <v>2237.5</v>
      </c>
      <c r="Y902" s="195">
        <v>2403</v>
      </c>
      <c r="Z902" s="195">
        <v>2592</v>
      </c>
      <c r="AA902" s="195">
        <v>2815</v>
      </c>
      <c r="AB902" s="195">
        <v>3075</v>
      </c>
      <c r="AC902" s="195">
        <v>3352.5</v>
      </c>
      <c r="AD902" s="195">
        <v>3651.5</v>
      </c>
    </row>
    <row r="903" spans="1:30" x14ac:dyDescent="0.2">
      <c r="A903" s="77" t="s">
        <v>35</v>
      </c>
      <c r="B903" s="79" t="s">
        <v>175</v>
      </c>
      <c r="C903" s="105">
        <v>95</v>
      </c>
      <c r="D903" s="105">
        <v>99</v>
      </c>
      <c r="E903" s="106">
        <v>784</v>
      </c>
      <c r="F903" s="106">
        <v>916</v>
      </c>
      <c r="G903" s="106">
        <v>1116</v>
      </c>
      <c r="H903" s="106">
        <v>1276</v>
      </c>
      <c r="I903" s="106">
        <v>1329</v>
      </c>
      <c r="J903" s="106">
        <v>1240</v>
      </c>
      <c r="K903" s="106">
        <v>1369</v>
      </c>
      <c r="L903" s="195">
        <v>144.5</v>
      </c>
      <c r="M903" s="195">
        <v>148</v>
      </c>
      <c r="N903" s="195">
        <v>157.5</v>
      </c>
      <c r="O903" s="195">
        <v>168.5</v>
      </c>
      <c r="P903" s="195">
        <v>180</v>
      </c>
      <c r="Q903" s="195">
        <v>192.5</v>
      </c>
      <c r="R903" s="195">
        <v>206.5</v>
      </c>
      <c r="S903" s="195">
        <v>219.5</v>
      </c>
      <c r="T903" s="195">
        <v>232.5</v>
      </c>
      <c r="U903" s="195">
        <v>248</v>
      </c>
      <c r="V903" s="195">
        <v>265</v>
      </c>
      <c r="W903" s="195">
        <v>284.5</v>
      </c>
      <c r="X903" s="195">
        <v>304.5</v>
      </c>
      <c r="Y903" s="195">
        <v>323.5</v>
      </c>
      <c r="Z903" s="195">
        <v>343.5</v>
      </c>
      <c r="AA903" s="195">
        <v>366.5</v>
      </c>
      <c r="AB903" s="195">
        <v>392</v>
      </c>
      <c r="AC903" s="195">
        <v>420.5</v>
      </c>
      <c r="AD903" s="195">
        <v>454.5</v>
      </c>
    </row>
    <row r="904" spans="1:30" x14ac:dyDescent="0.2">
      <c r="A904" s="77" t="s">
        <v>35</v>
      </c>
      <c r="B904" s="79" t="s">
        <v>175</v>
      </c>
      <c r="C904" s="105">
        <v>100</v>
      </c>
      <c r="D904" s="105">
        <v>104</v>
      </c>
      <c r="E904" s="106">
        <v>111</v>
      </c>
      <c r="F904" s="106">
        <v>118</v>
      </c>
      <c r="G904" s="106">
        <v>124</v>
      </c>
      <c r="H904" s="106">
        <v>131</v>
      </c>
      <c r="I904" s="106">
        <v>139</v>
      </c>
      <c r="J904" s="106">
        <v>151</v>
      </c>
      <c r="K904" s="106">
        <v>166</v>
      </c>
      <c r="L904" s="195">
        <v>5.5</v>
      </c>
      <c r="M904" s="195">
        <v>7</v>
      </c>
      <c r="N904" s="195">
        <v>8.5</v>
      </c>
      <c r="O904" s="195">
        <v>10.5</v>
      </c>
      <c r="P904" s="195">
        <v>12</v>
      </c>
      <c r="Q904" s="195">
        <v>12</v>
      </c>
      <c r="R904" s="195">
        <v>13</v>
      </c>
      <c r="S904" s="195">
        <v>14.5</v>
      </c>
      <c r="T904" s="195">
        <v>15.5</v>
      </c>
      <c r="U904" s="195">
        <v>16.5</v>
      </c>
      <c r="V904" s="195">
        <v>18</v>
      </c>
      <c r="W904" s="195">
        <v>19.5</v>
      </c>
      <c r="X904" s="195">
        <v>21</v>
      </c>
      <c r="Y904" s="195">
        <v>22.5</v>
      </c>
      <c r="Z904" s="195">
        <v>23.5</v>
      </c>
      <c r="AA904" s="195">
        <v>25.5</v>
      </c>
      <c r="AB904" s="195">
        <v>27.5</v>
      </c>
      <c r="AC904" s="195">
        <v>29</v>
      </c>
      <c r="AD904" s="195">
        <v>31</v>
      </c>
    </row>
    <row r="905" spans="1:30" x14ac:dyDescent="0.2">
      <c r="A905" s="77" t="s">
        <v>35</v>
      </c>
      <c r="B905" s="79" t="s">
        <v>176</v>
      </c>
      <c r="C905" s="105">
        <v>0</v>
      </c>
      <c r="D905" s="105">
        <v>4</v>
      </c>
      <c r="E905" s="106">
        <v>486830</v>
      </c>
      <c r="F905" s="106">
        <v>484874</v>
      </c>
      <c r="G905" s="106">
        <v>486202</v>
      </c>
      <c r="H905" s="106">
        <v>489787</v>
      </c>
      <c r="I905" s="106">
        <v>493666</v>
      </c>
      <c r="J905" s="106">
        <v>496590</v>
      </c>
      <c r="K905" s="106">
        <v>502292</v>
      </c>
      <c r="L905" s="195">
        <v>518068.99999999994</v>
      </c>
      <c r="M905" s="195">
        <v>520034.99999999994</v>
      </c>
      <c r="N905" s="195">
        <v>521384.5</v>
      </c>
      <c r="O905" s="195">
        <v>522263.00000000006</v>
      </c>
      <c r="P905" s="195">
        <v>522799.49999999994</v>
      </c>
      <c r="Q905" s="195">
        <v>522780</v>
      </c>
      <c r="R905" s="195">
        <v>522357.99999999994</v>
      </c>
      <c r="S905" s="195">
        <v>521773.5</v>
      </c>
      <c r="T905" s="195">
        <v>520951.5</v>
      </c>
      <c r="U905" s="195">
        <v>519679.49999999994</v>
      </c>
      <c r="V905" s="195">
        <v>517945.50000000006</v>
      </c>
      <c r="W905" s="195">
        <v>515906.50000000006</v>
      </c>
      <c r="X905" s="195">
        <v>513331.5</v>
      </c>
      <c r="Y905" s="195">
        <v>510420</v>
      </c>
      <c r="Z905" s="195">
        <v>507428</v>
      </c>
      <c r="AA905" s="195">
        <v>504456</v>
      </c>
      <c r="AB905" s="195">
        <v>501630</v>
      </c>
      <c r="AC905" s="195">
        <v>498974.5</v>
      </c>
      <c r="AD905" s="195">
        <v>496386</v>
      </c>
    </row>
    <row r="906" spans="1:30" x14ac:dyDescent="0.2">
      <c r="A906" s="77" t="s">
        <v>35</v>
      </c>
      <c r="B906" s="79" t="s">
        <v>176</v>
      </c>
      <c r="C906" s="105">
        <v>5</v>
      </c>
      <c r="D906" s="105">
        <v>9</v>
      </c>
      <c r="E906" s="106">
        <v>503671</v>
      </c>
      <c r="F906" s="106">
        <v>500155</v>
      </c>
      <c r="G906" s="106">
        <v>495953</v>
      </c>
      <c r="H906" s="106">
        <v>491343</v>
      </c>
      <c r="I906" s="106">
        <v>487029</v>
      </c>
      <c r="J906" s="106">
        <v>483854</v>
      </c>
      <c r="K906" s="106">
        <v>482397</v>
      </c>
      <c r="L906" s="195">
        <v>505118.5</v>
      </c>
      <c r="M906" s="195">
        <v>506667.5</v>
      </c>
      <c r="N906" s="195">
        <v>508914.5</v>
      </c>
      <c r="O906" s="195">
        <v>511482.5</v>
      </c>
      <c r="P906" s="195">
        <v>514015.99999999994</v>
      </c>
      <c r="Q906" s="195">
        <v>516434.99999999994</v>
      </c>
      <c r="R906" s="195">
        <v>518458.99999999994</v>
      </c>
      <c r="S906" s="195">
        <v>519863.00000000006</v>
      </c>
      <c r="T906" s="195">
        <v>520793</v>
      </c>
      <c r="U906" s="195">
        <v>521375.5</v>
      </c>
      <c r="V906" s="195">
        <v>521398</v>
      </c>
      <c r="W906" s="195">
        <v>521015.5</v>
      </c>
      <c r="X906" s="195">
        <v>520467.5</v>
      </c>
      <c r="Y906" s="195">
        <v>519682</v>
      </c>
      <c r="Z906" s="195">
        <v>518446.5</v>
      </c>
      <c r="AA906" s="195">
        <v>516749</v>
      </c>
      <c r="AB906" s="195">
        <v>514746.99999999994</v>
      </c>
      <c r="AC906" s="195">
        <v>512210.00000000006</v>
      </c>
      <c r="AD906" s="195">
        <v>509336.5</v>
      </c>
    </row>
    <row r="907" spans="1:30" x14ac:dyDescent="0.2">
      <c r="A907" s="77" t="s">
        <v>35</v>
      </c>
      <c r="B907" s="79" t="s">
        <v>176</v>
      </c>
      <c r="C907" s="105">
        <v>10</v>
      </c>
      <c r="D907" s="105">
        <v>14</v>
      </c>
      <c r="E907" s="106">
        <v>513893</v>
      </c>
      <c r="F907" s="106">
        <v>512339.00000000006</v>
      </c>
      <c r="G907" s="106">
        <v>510295</v>
      </c>
      <c r="H907" s="106">
        <v>507897</v>
      </c>
      <c r="I907" s="106">
        <v>505059</v>
      </c>
      <c r="J907" s="106">
        <v>501571</v>
      </c>
      <c r="K907" s="106">
        <v>497063</v>
      </c>
      <c r="L907" s="195">
        <v>510381</v>
      </c>
      <c r="M907" s="195">
        <v>507678.5</v>
      </c>
      <c r="N907" s="195">
        <v>505427.5</v>
      </c>
      <c r="O907" s="195">
        <v>503988.5</v>
      </c>
      <c r="P907" s="195">
        <v>503578</v>
      </c>
      <c r="Q907" s="195">
        <v>504219.5</v>
      </c>
      <c r="R907" s="195">
        <v>505799.5</v>
      </c>
      <c r="S907" s="195">
        <v>508072</v>
      </c>
      <c r="T907" s="195">
        <v>510664.5</v>
      </c>
      <c r="U907" s="195">
        <v>513218.49999999994</v>
      </c>
      <c r="V907" s="195">
        <v>515655</v>
      </c>
      <c r="W907" s="195">
        <v>517697</v>
      </c>
      <c r="X907" s="195">
        <v>519118.50000000006</v>
      </c>
      <c r="Y907" s="195">
        <v>520065.50000000006</v>
      </c>
      <c r="Z907" s="195">
        <v>520666.00000000006</v>
      </c>
      <c r="AA907" s="195">
        <v>520706.5</v>
      </c>
      <c r="AB907" s="195">
        <v>520341.5</v>
      </c>
      <c r="AC907" s="195">
        <v>519812</v>
      </c>
      <c r="AD907" s="195">
        <v>519045.49999999994</v>
      </c>
    </row>
    <row r="908" spans="1:30" x14ac:dyDescent="0.2">
      <c r="A908" s="77" t="s">
        <v>35</v>
      </c>
      <c r="B908" s="79" t="s">
        <v>176</v>
      </c>
      <c r="C908" s="105">
        <v>15</v>
      </c>
      <c r="D908" s="105">
        <v>19</v>
      </c>
      <c r="E908" s="106">
        <v>504840</v>
      </c>
      <c r="F908" s="106">
        <v>509876</v>
      </c>
      <c r="G908" s="106">
        <v>511990</v>
      </c>
      <c r="H908" s="106">
        <v>511958</v>
      </c>
      <c r="I908" s="106">
        <v>511066</v>
      </c>
      <c r="J908" s="106">
        <v>510080</v>
      </c>
      <c r="K908" s="106">
        <v>508274</v>
      </c>
      <c r="L908" s="195">
        <v>521328.99999999994</v>
      </c>
      <c r="M908" s="195">
        <v>519211</v>
      </c>
      <c r="N908" s="195">
        <v>516884</v>
      </c>
      <c r="O908" s="195">
        <v>514282.00000000006</v>
      </c>
      <c r="P908" s="195">
        <v>511446.5</v>
      </c>
      <c r="Q908" s="195">
        <v>508616.5</v>
      </c>
      <c r="R908" s="195">
        <v>505994</v>
      </c>
      <c r="S908" s="195">
        <v>503811</v>
      </c>
      <c r="T908" s="195">
        <v>502429</v>
      </c>
      <c r="U908" s="195">
        <v>502065</v>
      </c>
      <c r="V908" s="195">
        <v>502746.5</v>
      </c>
      <c r="W908" s="195">
        <v>504362.5</v>
      </c>
      <c r="X908" s="195">
        <v>506667.5</v>
      </c>
      <c r="Y908" s="195">
        <v>509291</v>
      </c>
      <c r="Z908" s="195">
        <v>511877</v>
      </c>
      <c r="AA908" s="195">
        <v>514346</v>
      </c>
      <c r="AB908" s="195">
        <v>516421.50000000006</v>
      </c>
      <c r="AC908" s="195">
        <v>517879</v>
      </c>
      <c r="AD908" s="195">
        <v>518865</v>
      </c>
    </row>
    <row r="909" spans="1:30" x14ac:dyDescent="0.2">
      <c r="A909" s="77" t="s">
        <v>35</v>
      </c>
      <c r="B909" s="79" t="s">
        <v>176</v>
      </c>
      <c r="C909" s="105">
        <v>20</v>
      </c>
      <c r="D909" s="105">
        <v>24</v>
      </c>
      <c r="E909" s="106">
        <v>445922</v>
      </c>
      <c r="F909" s="106">
        <v>457250</v>
      </c>
      <c r="G909" s="106">
        <v>469299</v>
      </c>
      <c r="H909" s="106">
        <v>481109</v>
      </c>
      <c r="I909" s="106">
        <v>491260</v>
      </c>
      <c r="J909" s="106">
        <v>498856</v>
      </c>
      <c r="K909" s="106">
        <v>503758</v>
      </c>
      <c r="L909" s="195">
        <v>514577</v>
      </c>
      <c r="M909" s="195">
        <v>518764</v>
      </c>
      <c r="N909" s="195">
        <v>520510</v>
      </c>
      <c r="O909" s="195">
        <v>520426.50000000006</v>
      </c>
      <c r="P909" s="195">
        <v>519416.50000000006</v>
      </c>
      <c r="Q909" s="195">
        <v>517818.99999999994</v>
      </c>
      <c r="R909" s="195">
        <v>515880.5</v>
      </c>
      <c r="S909" s="195">
        <v>513703</v>
      </c>
      <c r="T909" s="195">
        <v>511228.5</v>
      </c>
      <c r="U909" s="195">
        <v>508500</v>
      </c>
      <c r="V909" s="195">
        <v>505761</v>
      </c>
      <c r="W909" s="195">
        <v>503220</v>
      </c>
      <c r="X909" s="195">
        <v>501114.5</v>
      </c>
      <c r="Y909" s="195">
        <v>499806</v>
      </c>
      <c r="Z909" s="195">
        <v>499512.5</v>
      </c>
      <c r="AA909" s="195">
        <v>500263</v>
      </c>
      <c r="AB909" s="195">
        <v>501948</v>
      </c>
      <c r="AC909" s="195">
        <v>504323.5</v>
      </c>
      <c r="AD909" s="195">
        <v>507020.5</v>
      </c>
    </row>
    <row r="910" spans="1:30" x14ac:dyDescent="0.2">
      <c r="A910" s="77" t="s">
        <v>35</v>
      </c>
      <c r="B910" s="79" t="s">
        <v>176</v>
      </c>
      <c r="C910" s="105">
        <v>25</v>
      </c>
      <c r="D910" s="105">
        <v>29</v>
      </c>
      <c r="E910" s="106">
        <v>395139</v>
      </c>
      <c r="F910" s="106">
        <v>403578</v>
      </c>
      <c r="G910" s="106">
        <v>411835</v>
      </c>
      <c r="H910" s="106">
        <v>420278</v>
      </c>
      <c r="I910" s="106">
        <v>429497</v>
      </c>
      <c r="J910" s="106">
        <v>439733</v>
      </c>
      <c r="K910" s="106">
        <v>450760</v>
      </c>
      <c r="L910" s="195">
        <v>470225</v>
      </c>
      <c r="M910" s="195">
        <v>478808</v>
      </c>
      <c r="N910" s="195">
        <v>487587.5</v>
      </c>
      <c r="O910" s="195">
        <v>496299</v>
      </c>
      <c r="P910" s="195">
        <v>504136</v>
      </c>
      <c r="Q910" s="195">
        <v>510540</v>
      </c>
      <c r="R910" s="195">
        <v>514911.50000000006</v>
      </c>
      <c r="S910" s="195">
        <v>516814.49999999994</v>
      </c>
      <c r="T910" s="195">
        <v>516871.99999999994</v>
      </c>
      <c r="U910" s="195">
        <v>515982</v>
      </c>
      <c r="V910" s="195">
        <v>514484.5</v>
      </c>
      <c r="W910" s="195">
        <v>512634.5</v>
      </c>
      <c r="X910" s="195">
        <v>510541.5</v>
      </c>
      <c r="Y910" s="195">
        <v>508151.5</v>
      </c>
      <c r="Z910" s="195">
        <v>505508.5</v>
      </c>
      <c r="AA910" s="195">
        <v>502856.5</v>
      </c>
      <c r="AB910" s="195">
        <v>500403.5</v>
      </c>
      <c r="AC910" s="195">
        <v>498386.5</v>
      </c>
      <c r="AD910" s="195">
        <v>497169.5</v>
      </c>
    </row>
    <row r="911" spans="1:30" x14ac:dyDescent="0.2">
      <c r="A911" s="77" t="s">
        <v>35</v>
      </c>
      <c r="B911" s="79" t="s">
        <v>176</v>
      </c>
      <c r="C911" s="105">
        <v>30</v>
      </c>
      <c r="D911" s="105">
        <v>34</v>
      </c>
      <c r="E911" s="106">
        <v>350124</v>
      </c>
      <c r="F911" s="106">
        <v>358491</v>
      </c>
      <c r="G911" s="106">
        <v>366310</v>
      </c>
      <c r="H911" s="106">
        <v>373833</v>
      </c>
      <c r="I911" s="106">
        <v>381469</v>
      </c>
      <c r="J911" s="106">
        <v>389450</v>
      </c>
      <c r="K911" s="106">
        <v>397550</v>
      </c>
      <c r="L911" s="195">
        <v>417498</v>
      </c>
      <c r="M911" s="195">
        <v>427395</v>
      </c>
      <c r="N911" s="195">
        <v>437677.5</v>
      </c>
      <c r="O911" s="195">
        <v>447715.5</v>
      </c>
      <c r="P911" s="195">
        <v>457309.5</v>
      </c>
      <c r="Q911" s="195">
        <v>466377.5</v>
      </c>
      <c r="R911" s="195">
        <v>475098</v>
      </c>
      <c r="S911" s="195">
        <v>483980</v>
      </c>
      <c r="T911" s="195">
        <v>492776.5</v>
      </c>
      <c r="U911" s="195">
        <v>500681.5</v>
      </c>
      <c r="V911" s="195">
        <v>507143</v>
      </c>
      <c r="W911" s="195">
        <v>511570.5</v>
      </c>
      <c r="X911" s="195">
        <v>513535.99999999994</v>
      </c>
      <c r="Y911" s="195">
        <v>513662.00000000006</v>
      </c>
      <c r="Z911" s="195">
        <v>512843.49999999994</v>
      </c>
      <c r="AA911" s="195">
        <v>511422.5</v>
      </c>
      <c r="AB911" s="195">
        <v>509652</v>
      </c>
      <c r="AC911" s="195">
        <v>507641</v>
      </c>
      <c r="AD911" s="195">
        <v>505337</v>
      </c>
    </row>
    <row r="912" spans="1:30" x14ac:dyDescent="0.2">
      <c r="A912" s="77" t="s">
        <v>35</v>
      </c>
      <c r="B912" s="79" t="s">
        <v>176</v>
      </c>
      <c r="C912" s="105">
        <v>35</v>
      </c>
      <c r="D912" s="105">
        <v>39</v>
      </c>
      <c r="E912" s="106">
        <v>299470</v>
      </c>
      <c r="F912" s="106">
        <v>309262</v>
      </c>
      <c r="G912" s="106">
        <v>318673</v>
      </c>
      <c r="H912" s="106">
        <v>327712</v>
      </c>
      <c r="I912" s="106">
        <v>336449</v>
      </c>
      <c r="J912" s="106">
        <v>344918</v>
      </c>
      <c r="K912" s="106">
        <v>352936</v>
      </c>
      <c r="L912" s="195">
        <v>372636</v>
      </c>
      <c r="M912" s="195">
        <v>379992</v>
      </c>
      <c r="N912" s="195">
        <v>387662.5</v>
      </c>
      <c r="O912" s="195">
        <v>395874.5</v>
      </c>
      <c r="P912" s="195">
        <v>404529</v>
      </c>
      <c r="Q912" s="195">
        <v>413786</v>
      </c>
      <c r="R912" s="195">
        <v>423775.5</v>
      </c>
      <c r="S912" s="195">
        <v>434109</v>
      </c>
      <c r="T912" s="195">
        <v>444188</v>
      </c>
      <c r="U912" s="195">
        <v>453811</v>
      </c>
      <c r="V912" s="195">
        <v>462900.5</v>
      </c>
      <c r="W912" s="195">
        <v>471639.5</v>
      </c>
      <c r="X912" s="195">
        <v>480537.5</v>
      </c>
      <c r="Y912" s="195">
        <v>489350</v>
      </c>
      <c r="Z912" s="195">
        <v>497275.5</v>
      </c>
      <c r="AA912" s="195">
        <v>503767.5</v>
      </c>
      <c r="AB912" s="195">
        <v>508237</v>
      </c>
      <c r="AC912" s="195">
        <v>510257.5</v>
      </c>
      <c r="AD912" s="195">
        <v>510451.5</v>
      </c>
    </row>
    <row r="913" spans="1:30" x14ac:dyDescent="0.2">
      <c r="A913" s="77" t="s">
        <v>35</v>
      </c>
      <c r="B913" s="79" t="s">
        <v>176</v>
      </c>
      <c r="C913" s="105">
        <v>40</v>
      </c>
      <c r="D913" s="105">
        <v>44</v>
      </c>
      <c r="E913" s="106">
        <v>245914</v>
      </c>
      <c r="F913" s="106">
        <v>255104</v>
      </c>
      <c r="G913" s="106">
        <v>264807</v>
      </c>
      <c r="H913" s="106">
        <v>274827</v>
      </c>
      <c r="I913" s="106">
        <v>284857</v>
      </c>
      <c r="J913" s="106">
        <v>294671</v>
      </c>
      <c r="K913" s="106">
        <v>304101</v>
      </c>
      <c r="L913" s="195">
        <v>326893</v>
      </c>
      <c r="M913" s="195">
        <v>336423.5</v>
      </c>
      <c r="N913" s="195">
        <v>345265.5</v>
      </c>
      <c r="O913" s="195">
        <v>353345</v>
      </c>
      <c r="P913" s="195">
        <v>361058</v>
      </c>
      <c r="Q913" s="195">
        <v>368616</v>
      </c>
      <c r="R913" s="195">
        <v>376063.5</v>
      </c>
      <c r="S913" s="195">
        <v>383764</v>
      </c>
      <c r="T913" s="195">
        <v>391993.5</v>
      </c>
      <c r="U913" s="195">
        <v>400654.5</v>
      </c>
      <c r="V913" s="195">
        <v>409907.5</v>
      </c>
      <c r="W913" s="195">
        <v>419885</v>
      </c>
      <c r="X913" s="195">
        <v>430202</v>
      </c>
      <c r="Y913" s="195">
        <v>440266.5</v>
      </c>
      <c r="Z913" s="195">
        <v>449880</v>
      </c>
      <c r="AA913" s="195">
        <v>458966.5</v>
      </c>
      <c r="AB913" s="195">
        <v>467708.5</v>
      </c>
      <c r="AC913" s="195">
        <v>476611.5</v>
      </c>
      <c r="AD913" s="195">
        <v>485432.5</v>
      </c>
    </row>
    <row r="914" spans="1:30" x14ac:dyDescent="0.2">
      <c r="A914" s="77" t="s">
        <v>35</v>
      </c>
      <c r="B914" s="79" t="s">
        <v>176</v>
      </c>
      <c r="C914" s="105">
        <v>45</v>
      </c>
      <c r="D914" s="105">
        <v>49</v>
      </c>
      <c r="E914" s="106">
        <v>203601</v>
      </c>
      <c r="F914" s="106">
        <v>211076</v>
      </c>
      <c r="G914" s="106">
        <v>218238</v>
      </c>
      <c r="H914" s="106">
        <v>225389</v>
      </c>
      <c r="I914" s="106">
        <v>233028</v>
      </c>
      <c r="J914" s="106">
        <v>241434</v>
      </c>
      <c r="K914" s="106">
        <v>250283</v>
      </c>
      <c r="L914" s="195">
        <v>266849.5</v>
      </c>
      <c r="M914" s="195">
        <v>278264.5</v>
      </c>
      <c r="N914" s="195">
        <v>289951.5</v>
      </c>
      <c r="O914" s="195">
        <v>301314</v>
      </c>
      <c r="P914" s="195">
        <v>312000.5</v>
      </c>
      <c r="Q914" s="195">
        <v>322127</v>
      </c>
      <c r="R914" s="195">
        <v>331714.5</v>
      </c>
      <c r="S914" s="195">
        <v>340534</v>
      </c>
      <c r="T914" s="195">
        <v>348599</v>
      </c>
      <c r="U914" s="195">
        <v>356298</v>
      </c>
      <c r="V914" s="195">
        <v>363842</v>
      </c>
      <c r="W914" s="195">
        <v>371276</v>
      </c>
      <c r="X914" s="195">
        <v>378959.5</v>
      </c>
      <c r="Y914" s="195">
        <v>387168.5</v>
      </c>
      <c r="Z914" s="195">
        <v>395807.5</v>
      </c>
      <c r="AA914" s="195">
        <v>405035</v>
      </c>
      <c r="AB914" s="195">
        <v>414979.5</v>
      </c>
      <c r="AC914" s="195">
        <v>425263</v>
      </c>
      <c r="AD914" s="195">
        <v>435300</v>
      </c>
    </row>
    <row r="915" spans="1:30" x14ac:dyDescent="0.2">
      <c r="A915" s="77" t="s">
        <v>35</v>
      </c>
      <c r="B915" s="79" t="s">
        <v>176</v>
      </c>
      <c r="C915" s="105">
        <v>50</v>
      </c>
      <c r="D915" s="105">
        <v>54</v>
      </c>
      <c r="E915" s="106">
        <v>162315</v>
      </c>
      <c r="F915" s="106">
        <v>169055</v>
      </c>
      <c r="G915" s="106">
        <v>176331</v>
      </c>
      <c r="H915" s="106">
        <v>183946</v>
      </c>
      <c r="I915" s="106">
        <v>191615</v>
      </c>
      <c r="J915" s="106">
        <v>199148</v>
      </c>
      <c r="K915" s="106">
        <v>206301</v>
      </c>
      <c r="L915" s="195">
        <v>207474.5</v>
      </c>
      <c r="M915" s="195">
        <v>217293</v>
      </c>
      <c r="N915" s="195">
        <v>227611.5</v>
      </c>
      <c r="O915" s="195">
        <v>238483.5</v>
      </c>
      <c r="P915" s="195">
        <v>249845</v>
      </c>
      <c r="Q915" s="195">
        <v>261241</v>
      </c>
      <c r="R915" s="195">
        <v>272663.5</v>
      </c>
      <c r="S915" s="195">
        <v>284223</v>
      </c>
      <c r="T915" s="195">
        <v>295466</v>
      </c>
      <c r="U915" s="195">
        <v>306048</v>
      </c>
      <c r="V915" s="195">
        <v>316080.5</v>
      </c>
      <c r="W915" s="195">
        <v>325585.5</v>
      </c>
      <c r="X915" s="195">
        <v>334339</v>
      </c>
      <c r="Y915" s="195">
        <v>342353.5</v>
      </c>
      <c r="Z915" s="195">
        <v>350013</v>
      </c>
      <c r="AA915" s="195">
        <v>357524.5</v>
      </c>
      <c r="AB915" s="195">
        <v>364930</v>
      </c>
      <c r="AC915" s="195">
        <v>372586</v>
      </c>
      <c r="AD915" s="195">
        <v>380763</v>
      </c>
    </row>
    <row r="916" spans="1:30" x14ac:dyDescent="0.2">
      <c r="A916" s="77" t="s">
        <v>35</v>
      </c>
      <c r="B916" s="79" t="s">
        <v>176</v>
      </c>
      <c r="C916" s="105">
        <v>55</v>
      </c>
      <c r="D916" s="105">
        <v>59</v>
      </c>
      <c r="E916" s="106">
        <v>131270</v>
      </c>
      <c r="F916" s="106">
        <v>136015</v>
      </c>
      <c r="G916" s="106">
        <v>140876</v>
      </c>
      <c r="H916" s="106">
        <v>145993</v>
      </c>
      <c r="I916" s="106">
        <v>151581</v>
      </c>
      <c r="J916" s="106">
        <v>157751</v>
      </c>
      <c r="K916" s="106">
        <v>164178</v>
      </c>
      <c r="L916" s="195">
        <v>162900.5</v>
      </c>
      <c r="M916" s="195">
        <v>169043</v>
      </c>
      <c r="N916" s="195">
        <v>176010</v>
      </c>
      <c r="O916" s="195">
        <v>183562.5</v>
      </c>
      <c r="P916" s="195">
        <v>191899</v>
      </c>
      <c r="Q916" s="195">
        <v>201138</v>
      </c>
      <c r="R916" s="195">
        <v>210951.5</v>
      </c>
      <c r="S916" s="195">
        <v>221080.5</v>
      </c>
      <c r="T916" s="195">
        <v>231755.5</v>
      </c>
      <c r="U916" s="195">
        <v>242913</v>
      </c>
      <c r="V916" s="195">
        <v>254108</v>
      </c>
      <c r="W916" s="195">
        <v>265333</v>
      </c>
      <c r="X916" s="195">
        <v>276696.5</v>
      </c>
      <c r="Y916" s="195">
        <v>287757.5</v>
      </c>
      <c r="Z916" s="195">
        <v>298182</v>
      </c>
      <c r="AA916" s="195">
        <v>308077.5</v>
      </c>
      <c r="AB916" s="195">
        <v>317464</v>
      </c>
      <c r="AC916" s="195">
        <v>326123</v>
      </c>
      <c r="AD916" s="195">
        <v>334067</v>
      </c>
    </row>
    <row r="917" spans="1:30" x14ac:dyDescent="0.2">
      <c r="A917" s="77" t="s">
        <v>35</v>
      </c>
      <c r="B917" s="79" t="s">
        <v>176</v>
      </c>
      <c r="C917" s="105">
        <v>60</v>
      </c>
      <c r="D917" s="105">
        <v>64</v>
      </c>
      <c r="E917" s="106">
        <v>103908</v>
      </c>
      <c r="F917" s="106">
        <v>108639</v>
      </c>
      <c r="G917" s="106">
        <v>113032</v>
      </c>
      <c r="H917" s="106">
        <v>117256</v>
      </c>
      <c r="I917" s="106">
        <v>121587</v>
      </c>
      <c r="J917" s="106">
        <v>126201</v>
      </c>
      <c r="K917" s="106">
        <v>130658.99999999999</v>
      </c>
      <c r="L917" s="195">
        <v>129376</v>
      </c>
      <c r="M917" s="195">
        <v>133848</v>
      </c>
      <c r="N917" s="195">
        <v>138842.5</v>
      </c>
      <c r="O917" s="195">
        <v>144131</v>
      </c>
      <c r="P917" s="195">
        <v>149674.5</v>
      </c>
      <c r="Q917" s="195">
        <v>155452</v>
      </c>
      <c r="R917" s="195">
        <v>161673</v>
      </c>
      <c r="S917" s="195">
        <v>168460</v>
      </c>
      <c r="T917" s="195">
        <v>175814</v>
      </c>
      <c r="U917" s="195">
        <v>183927.5</v>
      </c>
      <c r="V917" s="195">
        <v>192913</v>
      </c>
      <c r="W917" s="195">
        <v>202456.5</v>
      </c>
      <c r="X917" s="195">
        <v>212308.5</v>
      </c>
      <c r="Y917" s="195">
        <v>222694</v>
      </c>
      <c r="Z917" s="195">
        <v>233555.5</v>
      </c>
      <c r="AA917" s="195">
        <v>244464.5</v>
      </c>
      <c r="AB917" s="195">
        <v>255410.5</v>
      </c>
      <c r="AC917" s="195">
        <v>266499</v>
      </c>
      <c r="AD917" s="195">
        <v>277307</v>
      </c>
    </row>
    <row r="918" spans="1:30" x14ac:dyDescent="0.2">
      <c r="A918" s="77" t="s">
        <v>35</v>
      </c>
      <c r="B918" s="79" t="s">
        <v>176</v>
      </c>
      <c r="C918" s="105">
        <v>65</v>
      </c>
      <c r="D918" s="105">
        <v>69</v>
      </c>
      <c r="E918" s="106">
        <v>72719</v>
      </c>
      <c r="F918" s="106">
        <v>77155</v>
      </c>
      <c r="G918" s="106">
        <v>82221</v>
      </c>
      <c r="H918" s="106">
        <v>87637</v>
      </c>
      <c r="I918" s="106">
        <v>93000</v>
      </c>
      <c r="J918" s="106">
        <v>98065</v>
      </c>
      <c r="K918" s="106">
        <v>102428</v>
      </c>
      <c r="L918" s="195">
        <v>99226</v>
      </c>
      <c r="M918" s="195">
        <v>102910</v>
      </c>
      <c r="N918" s="195">
        <v>107065.5</v>
      </c>
      <c r="O918" s="195">
        <v>111322.5</v>
      </c>
      <c r="P918" s="195">
        <v>115688</v>
      </c>
      <c r="Q918" s="195">
        <v>120159.5</v>
      </c>
      <c r="R918" s="195">
        <v>124759.5</v>
      </c>
      <c r="S918" s="195">
        <v>129551.5</v>
      </c>
      <c r="T918" s="195">
        <v>134626</v>
      </c>
      <c r="U918" s="195">
        <v>139944</v>
      </c>
      <c r="V918" s="195">
        <v>145489</v>
      </c>
      <c r="W918" s="195">
        <v>151457</v>
      </c>
      <c r="X918" s="195">
        <v>157965</v>
      </c>
      <c r="Y918" s="195">
        <v>165019</v>
      </c>
      <c r="Z918" s="195">
        <v>172798</v>
      </c>
      <c r="AA918" s="195">
        <v>181407</v>
      </c>
      <c r="AB918" s="195">
        <v>190551</v>
      </c>
      <c r="AC918" s="195">
        <v>199997.5</v>
      </c>
      <c r="AD918" s="195">
        <v>209962</v>
      </c>
    </row>
    <row r="919" spans="1:30" x14ac:dyDescent="0.2">
      <c r="A919" s="77" t="s">
        <v>35</v>
      </c>
      <c r="B919" s="79" t="s">
        <v>176</v>
      </c>
      <c r="C919" s="105">
        <v>70</v>
      </c>
      <c r="D919" s="105">
        <v>74</v>
      </c>
      <c r="E919" s="106">
        <v>52572</v>
      </c>
      <c r="F919" s="106">
        <v>54517</v>
      </c>
      <c r="G919" s="106">
        <v>56757</v>
      </c>
      <c r="H919" s="106">
        <v>59401</v>
      </c>
      <c r="I919" s="106">
        <v>62621</v>
      </c>
      <c r="J919" s="106">
        <v>66497</v>
      </c>
      <c r="K919" s="106">
        <v>70524</v>
      </c>
      <c r="L919" s="195">
        <v>69249.5</v>
      </c>
      <c r="M919" s="195">
        <v>73005.5</v>
      </c>
      <c r="N919" s="195">
        <v>76918</v>
      </c>
      <c r="O919" s="195">
        <v>80583.5</v>
      </c>
      <c r="P919" s="195">
        <v>84133</v>
      </c>
      <c r="Q919" s="195">
        <v>87785.5</v>
      </c>
      <c r="R919" s="195">
        <v>91536</v>
      </c>
      <c r="S919" s="195">
        <v>95382</v>
      </c>
      <c r="T919" s="195">
        <v>99327</v>
      </c>
      <c r="U919" s="195">
        <v>103378.5</v>
      </c>
      <c r="V919" s="195">
        <v>107533.5</v>
      </c>
      <c r="W919" s="195">
        <v>111813.5</v>
      </c>
      <c r="X919" s="195">
        <v>116275</v>
      </c>
      <c r="Y919" s="195">
        <v>121002.5</v>
      </c>
      <c r="Z919" s="195">
        <v>125962.5</v>
      </c>
      <c r="AA919" s="195">
        <v>131135.5</v>
      </c>
      <c r="AB919" s="195">
        <v>136704</v>
      </c>
      <c r="AC919" s="195">
        <v>142779</v>
      </c>
      <c r="AD919" s="195">
        <v>149365</v>
      </c>
    </row>
    <row r="920" spans="1:30" x14ac:dyDescent="0.2">
      <c r="A920" s="77" t="s">
        <v>35</v>
      </c>
      <c r="B920" s="79" t="s">
        <v>176</v>
      </c>
      <c r="C920" s="105">
        <v>75</v>
      </c>
      <c r="D920" s="105">
        <v>79</v>
      </c>
      <c r="E920" s="106">
        <v>39526</v>
      </c>
      <c r="F920" s="106">
        <v>40350</v>
      </c>
      <c r="G920" s="106">
        <v>41272</v>
      </c>
      <c r="H920" s="106">
        <v>42380</v>
      </c>
      <c r="I920" s="106">
        <v>43791</v>
      </c>
      <c r="J920" s="106">
        <v>45576</v>
      </c>
      <c r="K920" s="106">
        <v>47261</v>
      </c>
      <c r="L920" s="195">
        <v>39448.5</v>
      </c>
      <c r="M920" s="195">
        <v>41931</v>
      </c>
      <c r="N920" s="195">
        <v>45108.5</v>
      </c>
      <c r="O920" s="195">
        <v>48671.5</v>
      </c>
      <c r="P920" s="195">
        <v>52454</v>
      </c>
      <c r="Q920" s="195">
        <v>56138</v>
      </c>
      <c r="R920" s="195">
        <v>59627.5</v>
      </c>
      <c r="S920" s="195">
        <v>62959</v>
      </c>
      <c r="T920" s="195">
        <v>66109.5</v>
      </c>
      <c r="U920" s="195">
        <v>69184</v>
      </c>
      <c r="V920" s="195">
        <v>72354.5</v>
      </c>
      <c r="W920" s="195">
        <v>75619.5</v>
      </c>
      <c r="X920" s="195">
        <v>78975.5</v>
      </c>
      <c r="Y920" s="195">
        <v>82423.5</v>
      </c>
      <c r="Z920" s="195">
        <v>85973.5</v>
      </c>
      <c r="AA920" s="195">
        <v>89625.5</v>
      </c>
      <c r="AB920" s="195">
        <v>93396.5</v>
      </c>
      <c r="AC920" s="195">
        <v>97336.5</v>
      </c>
      <c r="AD920" s="195">
        <v>101516.5</v>
      </c>
    </row>
    <row r="921" spans="1:30" x14ac:dyDescent="0.2">
      <c r="A921" s="77" t="s">
        <v>35</v>
      </c>
      <c r="B921" s="79" t="s">
        <v>176</v>
      </c>
      <c r="C921" s="105">
        <v>80</v>
      </c>
      <c r="D921" s="105">
        <v>84</v>
      </c>
      <c r="E921" s="106">
        <v>27454</v>
      </c>
      <c r="F921" s="106">
        <v>28157</v>
      </c>
      <c r="G921" s="106">
        <v>28859</v>
      </c>
      <c r="H921" s="106">
        <v>29605</v>
      </c>
      <c r="I921" s="106">
        <v>30423</v>
      </c>
      <c r="J921" s="106">
        <v>31333</v>
      </c>
      <c r="K921" s="106">
        <v>32033</v>
      </c>
      <c r="L921" s="195">
        <v>21501</v>
      </c>
      <c r="M921" s="195">
        <v>22077</v>
      </c>
      <c r="N921" s="195">
        <v>23083</v>
      </c>
      <c r="O921" s="195">
        <v>24294</v>
      </c>
      <c r="P921" s="195">
        <v>25718.5</v>
      </c>
      <c r="Q921" s="195">
        <v>27433</v>
      </c>
      <c r="R921" s="195">
        <v>29511.5</v>
      </c>
      <c r="S921" s="195">
        <v>31882</v>
      </c>
      <c r="T921" s="195">
        <v>34533.5</v>
      </c>
      <c r="U921" s="195">
        <v>37342</v>
      </c>
      <c r="V921" s="195">
        <v>40080</v>
      </c>
      <c r="W921" s="195">
        <v>42693</v>
      </c>
      <c r="X921" s="195">
        <v>45208</v>
      </c>
      <c r="Y921" s="195">
        <v>47617.5</v>
      </c>
      <c r="Z921" s="195">
        <v>49998.5</v>
      </c>
      <c r="AA921" s="195">
        <v>52465</v>
      </c>
      <c r="AB921" s="195">
        <v>55014.5</v>
      </c>
      <c r="AC921" s="195">
        <v>57646</v>
      </c>
      <c r="AD921" s="195">
        <v>60361</v>
      </c>
    </row>
    <row r="922" spans="1:30" x14ac:dyDescent="0.2">
      <c r="A922" s="77" t="s">
        <v>35</v>
      </c>
      <c r="B922" s="79" t="s">
        <v>176</v>
      </c>
      <c r="C922" s="105">
        <v>85</v>
      </c>
      <c r="D922" s="105">
        <v>89</v>
      </c>
      <c r="E922" s="106">
        <v>15540</v>
      </c>
      <c r="F922" s="106">
        <v>16253</v>
      </c>
      <c r="G922" s="106">
        <v>16926</v>
      </c>
      <c r="H922" s="106">
        <v>17538</v>
      </c>
      <c r="I922" s="106">
        <v>18153</v>
      </c>
      <c r="J922" s="106">
        <v>18789</v>
      </c>
      <c r="K922" s="106">
        <v>19421</v>
      </c>
      <c r="L922" s="195">
        <v>9512.5</v>
      </c>
      <c r="M922" s="195">
        <v>9736.5</v>
      </c>
      <c r="N922" s="195">
        <v>10179.5</v>
      </c>
      <c r="O922" s="195">
        <v>10623</v>
      </c>
      <c r="P922" s="195">
        <v>11076</v>
      </c>
      <c r="Q922" s="195">
        <v>11554.5</v>
      </c>
      <c r="R922" s="195">
        <v>12090</v>
      </c>
      <c r="S922" s="195">
        <v>12719.5</v>
      </c>
      <c r="T922" s="195">
        <v>13467</v>
      </c>
      <c r="U922" s="195">
        <v>14340.5</v>
      </c>
      <c r="V922" s="195">
        <v>15389</v>
      </c>
      <c r="W922" s="195">
        <v>16656</v>
      </c>
      <c r="X922" s="195">
        <v>18096</v>
      </c>
      <c r="Y922" s="195">
        <v>19702</v>
      </c>
      <c r="Z922" s="195">
        <v>21398.5</v>
      </c>
      <c r="AA922" s="195">
        <v>23056</v>
      </c>
      <c r="AB922" s="195">
        <v>24653</v>
      </c>
      <c r="AC922" s="195">
        <v>26210</v>
      </c>
      <c r="AD922" s="195">
        <v>27730.5</v>
      </c>
    </row>
    <row r="923" spans="1:30" x14ac:dyDescent="0.2">
      <c r="A923" s="77" t="s">
        <v>35</v>
      </c>
      <c r="B923" s="79" t="s">
        <v>176</v>
      </c>
      <c r="C923" s="105">
        <v>90</v>
      </c>
      <c r="D923" s="105">
        <v>94</v>
      </c>
      <c r="E923" s="106">
        <v>6714</v>
      </c>
      <c r="F923" s="106">
        <v>7290</v>
      </c>
      <c r="G923" s="106">
        <v>7620</v>
      </c>
      <c r="H923" s="106">
        <v>7874</v>
      </c>
      <c r="I923" s="106">
        <v>8100</v>
      </c>
      <c r="J923" s="106">
        <v>8390</v>
      </c>
      <c r="K923" s="106">
        <v>9015</v>
      </c>
      <c r="L923" s="195">
        <v>2759.5</v>
      </c>
      <c r="M923" s="195">
        <v>2848.5</v>
      </c>
      <c r="N923" s="195">
        <v>3001.5</v>
      </c>
      <c r="O923" s="195">
        <v>3149.5</v>
      </c>
      <c r="P923" s="195">
        <v>3305.5</v>
      </c>
      <c r="Q923" s="195">
        <v>3479</v>
      </c>
      <c r="R923" s="195">
        <v>3669.5</v>
      </c>
      <c r="S923" s="195">
        <v>3863.5</v>
      </c>
      <c r="T923" s="195">
        <v>4056</v>
      </c>
      <c r="U923" s="195">
        <v>4255.5</v>
      </c>
      <c r="V923" s="195">
        <v>4470.5</v>
      </c>
      <c r="W923" s="195">
        <v>4712.5</v>
      </c>
      <c r="X923" s="195">
        <v>4996</v>
      </c>
      <c r="Y923" s="195">
        <v>5330.5</v>
      </c>
      <c r="Z923" s="195">
        <v>5719</v>
      </c>
      <c r="AA923" s="195">
        <v>6184.5</v>
      </c>
      <c r="AB923" s="195">
        <v>6747</v>
      </c>
      <c r="AC923" s="195">
        <v>7385</v>
      </c>
      <c r="AD923" s="195">
        <v>8096.5000000000009</v>
      </c>
    </row>
    <row r="924" spans="1:30" x14ac:dyDescent="0.2">
      <c r="A924" s="77" t="s">
        <v>35</v>
      </c>
      <c r="B924" s="79" t="s">
        <v>176</v>
      </c>
      <c r="C924" s="105">
        <v>95</v>
      </c>
      <c r="D924" s="105">
        <v>99</v>
      </c>
      <c r="E924" s="106">
        <v>1553</v>
      </c>
      <c r="F924" s="106">
        <v>1802</v>
      </c>
      <c r="G924" s="106">
        <v>2153</v>
      </c>
      <c r="H924" s="106">
        <v>2438</v>
      </c>
      <c r="I924" s="106">
        <v>2558</v>
      </c>
      <c r="J924" s="106">
        <v>2481</v>
      </c>
      <c r="K924" s="106">
        <v>2702</v>
      </c>
      <c r="L924" s="195">
        <v>450</v>
      </c>
      <c r="M924" s="195">
        <v>464</v>
      </c>
      <c r="N924" s="195">
        <v>493.5</v>
      </c>
      <c r="O924" s="195">
        <v>526</v>
      </c>
      <c r="P924" s="195">
        <v>561.5</v>
      </c>
      <c r="Q924" s="195">
        <v>599.5</v>
      </c>
      <c r="R924" s="195">
        <v>639</v>
      </c>
      <c r="S924" s="195">
        <v>677.5</v>
      </c>
      <c r="T924" s="195">
        <v>715.5</v>
      </c>
      <c r="U924" s="195">
        <v>756.5</v>
      </c>
      <c r="V924" s="195">
        <v>803.5</v>
      </c>
      <c r="W924" s="195">
        <v>855</v>
      </c>
      <c r="X924" s="195">
        <v>906</v>
      </c>
      <c r="Y924" s="195">
        <v>957</v>
      </c>
      <c r="Z924" s="195">
        <v>1010.9999999999999</v>
      </c>
      <c r="AA924" s="195">
        <v>1070.5</v>
      </c>
      <c r="AB924" s="195">
        <v>1139</v>
      </c>
      <c r="AC924" s="195">
        <v>1219</v>
      </c>
      <c r="AD924" s="195">
        <v>1312</v>
      </c>
    </row>
    <row r="925" spans="1:30" x14ac:dyDescent="0.2">
      <c r="A925" s="77" t="s">
        <v>35</v>
      </c>
      <c r="B925" s="79" t="s">
        <v>176</v>
      </c>
      <c r="C925" s="105">
        <v>100</v>
      </c>
      <c r="D925" s="105">
        <v>104</v>
      </c>
      <c r="E925" s="106">
        <v>243</v>
      </c>
      <c r="F925" s="106">
        <v>259</v>
      </c>
      <c r="G925" s="106">
        <v>274</v>
      </c>
      <c r="H925" s="106">
        <v>291</v>
      </c>
      <c r="I925" s="106">
        <v>312</v>
      </c>
      <c r="J925" s="106">
        <v>340</v>
      </c>
      <c r="K925" s="106">
        <v>375</v>
      </c>
      <c r="L925" s="195">
        <v>31.5</v>
      </c>
      <c r="M925" s="195">
        <v>35</v>
      </c>
      <c r="N925" s="195">
        <v>40</v>
      </c>
      <c r="O925" s="195">
        <v>44.5</v>
      </c>
      <c r="P925" s="195">
        <v>48.5</v>
      </c>
      <c r="Q925" s="195">
        <v>52</v>
      </c>
      <c r="R925" s="195">
        <v>56.5</v>
      </c>
      <c r="S925" s="195">
        <v>61</v>
      </c>
      <c r="T925" s="195">
        <v>65</v>
      </c>
      <c r="U925" s="195">
        <v>70.5</v>
      </c>
      <c r="V925" s="195">
        <v>75.5</v>
      </c>
      <c r="W925" s="195">
        <v>80.5</v>
      </c>
      <c r="X925" s="195">
        <v>86</v>
      </c>
      <c r="Y925" s="195">
        <v>91.5</v>
      </c>
      <c r="Z925" s="195">
        <v>98.5</v>
      </c>
      <c r="AA925" s="195">
        <v>106</v>
      </c>
      <c r="AB925" s="195">
        <v>113</v>
      </c>
      <c r="AC925" s="195">
        <v>119.5</v>
      </c>
      <c r="AD925" s="195">
        <v>128</v>
      </c>
    </row>
    <row r="926" spans="1:30" x14ac:dyDescent="0.2">
      <c r="A926" s="77" t="s">
        <v>77</v>
      </c>
      <c r="B926" s="79" t="s">
        <v>175</v>
      </c>
      <c r="C926" s="105">
        <v>0</v>
      </c>
      <c r="D926" s="105">
        <v>4</v>
      </c>
      <c r="E926" s="105">
        <v>3585</v>
      </c>
      <c r="F926" s="105">
        <v>3532</v>
      </c>
      <c r="G926" s="105">
        <v>3430</v>
      </c>
      <c r="H926" s="105">
        <v>3297</v>
      </c>
      <c r="I926" s="105">
        <v>3169</v>
      </c>
      <c r="J926" s="105">
        <v>3073</v>
      </c>
      <c r="K926" s="105">
        <v>2947</v>
      </c>
      <c r="L926" s="195">
        <v>596.5</v>
      </c>
      <c r="M926" s="195">
        <v>603</v>
      </c>
      <c r="N926" s="195">
        <v>608.5</v>
      </c>
      <c r="O926" s="195">
        <v>614</v>
      </c>
      <c r="P926" s="195">
        <v>619.5</v>
      </c>
      <c r="Q926" s="195">
        <v>625.5</v>
      </c>
      <c r="R926" s="195">
        <v>632</v>
      </c>
      <c r="S926" s="195">
        <v>637.5</v>
      </c>
      <c r="T926" s="195">
        <v>643</v>
      </c>
      <c r="U926" s="195">
        <v>648.5</v>
      </c>
      <c r="V926" s="195">
        <v>654</v>
      </c>
      <c r="W926" s="195">
        <v>660</v>
      </c>
      <c r="X926" s="195">
        <v>664</v>
      </c>
      <c r="Y926" s="195">
        <v>667</v>
      </c>
      <c r="Z926" s="195">
        <v>670.5</v>
      </c>
      <c r="AA926" s="195">
        <v>672</v>
      </c>
      <c r="AB926" s="195">
        <v>672</v>
      </c>
      <c r="AC926" s="195">
        <v>671.5</v>
      </c>
      <c r="AD926" s="195">
        <v>670.5</v>
      </c>
    </row>
    <row r="927" spans="1:30" x14ac:dyDescent="0.2">
      <c r="A927" s="77" t="s">
        <v>77</v>
      </c>
      <c r="B927" s="79" t="s">
        <v>175</v>
      </c>
      <c r="C927" s="105">
        <v>5</v>
      </c>
      <c r="D927" s="105">
        <v>9</v>
      </c>
      <c r="E927" s="105">
        <v>3625</v>
      </c>
      <c r="F927" s="105">
        <v>3613</v>
      </c>
      <c r="G927" s="105">
        <v>3606</v>
      </c>
      <c r="H927" s="105">
        <v>3602</v>
      </c>
      <c r="I927" s="105">
        <v>3587</v>
      </c>
      <c r="J927" s="105">
        <v>3552</v>
      </c>
      <c r="K927" s="105">
        <v>3495</v>
      </c>
      <c r="L927" s="195">
        <v>734</v>
      </c>
      <c r="M927" s="195">
        <v>703.5</v>
      </c>
      <c r="N927" s="195">
        <v>667.5</v>
      </c>
      <c r="O927" s="195">
        <v>630.5</v>
      </c>
      <c r="P927" s="195">
        <v>609.5</v>
      </c>
      <c r="Q927" s="195">
        <v>607</v>
      </c>
      <c r="R927" s="195">
        <v>613</v>
      </c>
      <c r="S927" s="195">
        <v>619.5</v>
      </c>
      <c r="T927" s="195">
        <v>625.5</v>
      </c>
      <c r="U927" s="195">
        <v>631</v>
      </c>
      <c r="V927" s="195">
        <v>637.5</v>
      </c>
      <c r="W927" s="195">
        <v>643</v>
      </c>
      <c r="X927" s="195">
        <v>648</v>
      </c>
      <c r="Y927" s="195">
        <v>654</v>
      </c>
      <c r="Z927" s="195">
        <v>660</v>
      </c>
      <c r="AA927" s="195">
        <v>665.5</v>
      </c>
      <c r="AB927" s="195">
        <v>670.5</v>
      </c>
      <c r="AC927" s="195">
        <v>675</v>
      </c>
      <c r="AD927" s="195">
        <v>678</v>
      </c>
    </row>
    <row r="928" spans="1:30" x14ac:dyDescent="0.2">
      <c r="A928" s="77" t="s">
        <v>77</v>
      </c>
      <c r="B928" s="79" t="s">
        <v>175</v>
      </c>
      <c r="C928" s="105">
        <v>10</v>
      </c>
      <c r="D928" s="105">
        <v>14</v>
      </c>
      <c r="E928" s="105">
        <v>3633</v>
      </c>
      <c r="F928" s="105">
        <v>3609</v>
      </c>
      <c r="G928" s="105">
        <v>3597</v>
      </c>
      <c r="H928" s="105">
        <v>3595</v>
      </c>
      <c r="I928" s="105">
        <v>3596</v>
      </c>
      <c r="J928" s="105">
        <v>3600</v>
      </c>
      <c r="K928" s="105">
        <v>3593</v>
      </c>
      <c r="L928" s="195">
        <v>987.5</v>
      </c>
      <c r="M928" s="195">
        <v>893.5</v>
      </c>
      <c r="N928" s="195">
        <v>817.5</v>
      </c>
      <c r="O928" s="195">
        <v>791</v>
      </c>
      <c r="P928" s="195">
        <v>774</v>
      </c>
      <c r="Q928" s="195">
        <v>742.5</v>
      </c>
      <c r="R928" s="195">
        <v>711.5</v>
      </c>
      <c r="S928" s="195">
        <v>677</v>
      </c>
      <c r="T928" s="195">
        <v>639</v>
      </c>
      <c r="U928" s="195">
        <v>617</v>
      </c>
      <c r="V928" s="195">
        <v>616</v>
      </c>
      <c r="W928" s="195">
        <v>622.5</v>
      </c>
      <c r="X928" s="195">
        <v>627.5</v>
      </c>
      <c r="Y928" s="195">
        <v>633.5</v>
      </c>
      <c r="Z928" s="195">
        <v>640</v>
      </c>
      <c r="AA928" s="195">
        <v>645.5</v>
      </c>
      <c r="AB928" s="195">
        <v>651.5</v>
      </c>
      <c r="AC928" s="195">
        <v>657.5</v>
      </c>
      <c r="AD928" s="195">
        <v>663</v>
      </c>
    </row>
    <row r="929" spans="1:30" x14ac:dyDescent="0.2">
      <c r="A929" s="77" t="s">
        <v>77</v>
      </c>
      <c r="B929" s="79" t="s">
        <v>175</v>
      </c>
      <c r="C929" s="105">
        <v>15</v>
      </c>
      <c r="D929" s="105">
        <v>19</v>
      </c>
      <c r="E929" s="105">
        <v>3589</v>
      </c>
      <c r="F929" s="105">
        <v>3555</v>
      </c>
      <c r="G929" s="105">
        <v>3533</v>
      </c>
      <c r="H929" s="105">
        <v>3520</v>
      </c>
      <c r="I929" s="105">
        <v>3515</v>
      </c>
      <c r="J929" s="105">
        <v>3511</v>
      </c>
      <c r="K929" s="105">
        <v>3497</v>
      </c>
      <c r="L929" s="195">
        <v>1101.5</v>
      </c>
      <c r="M929" s="195">
        <v>1166</v>
      </c>
      <c r="N929" s="195">
        <v>1200</v>
      </c>
      <c r="O929" s="195">
        <v>1167.5</v>
      </c>
      <c r="P929" s="195">
        <v>1102</v>
      </c>
      <c r="Q929" s="195">
        <v>1027.5</v>
      </c>
      <c r="R929" s="195">
        <v>934</v>
      </c>
      <c r="S929" s="195">
        <v>859</v>
      </c>
      <c r="T929" s="195">
        <v>832.5</v>
      </c>
      <c r="U929" s="195">
        <v>815</v>
      </c>
      <c r="V929" s="195">
        <v>783.5</v>
      </c>
      <c r="W929" s="195">
        <v>752.5</v>
      </c>
      <c r="X929" s="195">
        <v>717</v>
      </c>
      <c r="Y929" s="195">
        <v>680.5</v>
      </c>
      <c r="Z929" s="195">
        <v>659.5</v>
      </c>
      <c r="AA929" s="195">
        <v>658</v>
      </c>
      <c r="AB929" s="195">
        <v>665</v>
      </c>
      <c r="AC929" s="195">
        <v>670</v>
      </c>
      <c r="AD929" s="195">
        <v>675</v>
      </c>
    </row>
    <row r="930" spans="1:30" x14ac:dyDescent="0.2">
      <c r="A930" s="77" t="s">
        <v>77</v>
      </c>
      <c r="B930" s="79" t="s">
        <v>175</v>
      </c>
      <c r="C930" s="105">
        <v>20</v>
      </c>
      <c r="D930" s="105">
        <v>24</v>
      </c>
      <c r="E930" s="105">
        <v>3344</v>
      </c>
      <c r="F930" s="105">
        <v>3424</v>
      </c>
      <c r="G930" s="105">
        <v>3446</v>
      </c>
      <c r="H930" s="105">
        <v>3425</v>
      </c>
      <c r="I930" s="105">
        <v>3393</v>
      </c>
      <c r="J930" s="105">
        <v>3369</v>
      </c>
      <c r="K930" s="105">
        <v>3357</v>
      </c>
      <c r="L930" s="195">
        <v>1040</v>
      </c>
      <c r="M930" s="195">
        <v>1039.5</v>
      </c>
      <c r="N930" s="195">
        <v>1061.5</v>
      </c>
      <c r="O930" s="195">
        <v>1102</v>
      </c>
      <c r="P930" s="195">
        <v>1149.5</v>
      </c>
      <c r="Q930" s="195">
        <v>1207</v>
      </c>
      <c r="R930" s="195">
        <v>1272</v>
      </c>
      <c r="S930" s="195">
        <v>1304.5</v>
      </c>
      <c r="T930" s="195">
        <v>1270.5</v>
      </c>
      <c r="U930" s="195">
        <v>1206</v>
      </c>
      <c r="V930" s="195">
        <v>1133.5</v>
      </c>
      <c r="W930" s="195">
        <v>1041</v>
      </c>
      <c r="X930" s="195">
        <v>965.5</v>
      </c>
      <c r="Y930" s="195">
        <v>938.5</v>
      </c>
      <c r="Z930" s="195">
        <v>921.5</v>
      </c>
      <c r="AA930" s="195">
        <v>890</v>
      </c>
      <c r="AB930" s="195">
        <v>859.5</v>
      </c>
      <c r="AC930" s="195">
        <v>825</v>
      </c>
      <c r="AD930" s="195">
        <v>787.5</v>
      </c>
    </row>
    <row r="931" spans="1:30" x14ac:dyDescent="0.2">
      <c r="A931" s="77" t="s">
        <v>77</v>
      </c>
      <c r="B931" s="79" t="s">
        <v>175</v>
      </c>
      <c r="C931" s="105">
        <v>25</v>
      </c>
      <c r="D931" s="105">
        <v>29</v>
      </c>
      <c r="E931" s="105">
        <v>2270</v>
      </c>
      <c r="F931" s="105">
        <v>2386</v>
      </c>
      <c r="G931" s="105">
        <v>2577</v>
      </c>
      <c r="H931" s="105">
        <v>2801</v>
      </c>
      <c r="I931" s="105">
        <v>2999</v>
      </c>
      <c r="J931" s="105">
        <v>3134</v>
      </c>
      <c r="K931" s="105">
        <v>3224</v>
      </c>
      <c r="L931" s="195">
        <v>1029</v>
      </c>
      <c r="M931" s="195">
        <v>1066.5</v>
      </c>
      <c r="N931" s="195">
        <v>1100</v>
      </c>
      <c r="O931" s="195">
        <v>1135</v>
      </c>
      <c r="P931" s="195">
        <v>1161.5</v>
      </c>
      <c r="Q931" s="195">
        <v>1166</v>
      </c>
      <c r="R931" s="195">
        <v>1165.5</v>
      </c>
      <c r="S931" s="195">
        <v>1187</v>
      </c>
      <c r="T931" s="195">
        <v>1228</v>
      </c>
      <c r="U931" s="195">
        <v>1274.5</v>
      </c>
      <c r="V931" s="195">
        <v>1332.5</v>
      </c>
      <c r="W931" s="195">
        <v>1398</v>
      </c>
      <c r="X931" s="195">
        <v>1430.5</v>
      </c>
      <c r="Y931" s="195">
        <v>1397.5</v>
      </c>
      <c r="Z931" s="195">
        <v>1333.5</v>
      </c>
      <c r="AA931" s="195">
        <v>1261</v>
      </c>
      <c r="AB931" s="195">
        <v>1168</v>
      </c>
      <c r="AC931" s="195">
        <v>1093</v>
      </c>
      <c r="AD931" s="195">
        <v>1066.5</v>
      </c>
    </row>
    <row r="932" spans="1:30" x14ac:dyDescent="0.2">
      <c r="A932" s="77" t="s">
        <v>77</v>
      </c>
      <c r="B932" s="79" t="s">
        <v>175</v>
      </c>
      <c r="C932" s="105">
        <v>30</v>
      </c>
      <c r="D932" s="105">
        <v>34</v>
      </c>
      <c r="E932" s="105">
        <v>2339</v>
      </c>
      <c r="F932" s="105">
        <v>2259</v>
      </c>
      <c r="G932" s="105">
        <v>2169</v>
      </c>
      <c r="H932" s="105">
        <v>2094</v>
      </c>
      <c r="I932" s="105">
        <v>2069</v>
      </c>
      <c r="J932" s="105">
        <v>2112</v>
      </c>
      <c r="K932" s="105">
        <v>2233</v>
      </c>
      <c r="L932" s="195">
        <v>1014.9999999999999</v>
      </c>
      <c r="M932" s="195">
        <v>1034</v>
      </c>
      <c r="N932" s="195">
        <v>1054</v>
      </c>
      <c r="O932" s="195">
        <v>1073.5</v>
      </c>
      <c r="P932" s="195">
        <v>1098.5</v>
      </c>
      <c r="Q932" s="195">
        <v>1133.5</v>
      </c>
      <c r="R932" s="195">
        <v>1170.5</v>
      </c>
      <c r="S932" s="195">
        <v>1204</v>
      </c>
      <c r="T932" s="195">
        <v>1238.5</v>
      </c>
      <c r="U932" s="195">
        <v>1266</v>
      </c>
      <c r="V932" s="195">
        <v>1270.5</v>
      </c>
      <c r="W932" s="195">
        <v>1270</v>
      </c>
      <c r="X932" s="195">
        <v>1292</v>
      </c>
      <c r="Y932" s="195">
        <v>1332</v>
      </c>
      <c r="Z932" s="195">
        <v>1379</v>
      </c>
      <c r="AA932" s="195">
        <v>1436.5</v>
      </c>
      <c r="AB932" s="195">
        <v>1501</v>
      </c>
      <c r="AC932" s="195">
        <v>1534</v>
      </c>
      <c r="AD932" s="195">
        <v>1502</v>
      </c>
    </row>
    <row r="933" spans="1:30" x14ac:dyDescent="0.2">
      <c r="A933" s="77" t="s">
        <v>77</v>
      </c>
      <c r="B933" s="79" t="s">
        <v>175</v>
      </c>
      <c r="C933" s="105">
        <v>35</v>
      </c>
      <c r="D933" s="105">
        <v>39</v>
      </c>
      <c r="E933" s="105">
        <v>2598</v>
      </c>
      <c r="F933" s="105">
        <v>2516</v>
      </c>
      <c r="G933" s="105">
        <v>2442</v>
      </c>
      <c r="H933" s="105">
        <v>2376</v>
      </c>
      <c r="I933" s="105">
        <v>2304</v>
      </c>
      <c r="J933" s="105">
        <v>2225</v>
      </c>
      <c r="K933" s="105">
        <v>2152</v>
      </c>
      <c r="L933" s="195">
        <v>1191.5</v>
      </c>
      <c r="M933" s="195">
        <v>1141.5</v>
      </c>
      <c r="N933" s="195">
        <v>1104.5</v>
      </c>
      <c r="O933" s="195">
        <v>1083</v>
      </c>
      <c r="P933" s="195">
        <v>1077</v>
      </c>
      <c r="Q933" s="195">
        <v>1087</v>
      </c>
      <c r="R933" s="195">
        <v>1106</v>
      </c>
      <c r="S933" s="195">
        <v>1126</v>
      </c>
      <c r="T933" s="195">
        <v>1146</v>
      </c>
      <c r="U933" s="195">
        <v>1170.5</v>
      </c>
      <c r="V933" s="195">
        <v>1204.5</v>
      </c>
      <c r="W933" s="195">
        <v>1241.5</v>
      </c>
      <c r="X933" s="195">
        <v>1275</v>
      </c>
      <c r="Y933" s="195">
        <v>1311</v>
      </c>
      <c r="Z933" s="195">
        <v>1338</v>
      </c>
      <c r="AA933" s="195">
        <v>1341.5</v>
      </c>
      <c r="AB933" s="195">
        <v>1342.5</v>
      </c>
      <c r="AC933" s="195">
        <v>1364</v>
      </c>
      <c r="AD933" s="195">
        <v>1403.5</v>
      </c>
    </row>
    <row r="934" spans="1:30" x14ac:dyDescent="0.2">
      <c r="A934" s="77" t="s">
        <v>77</v>
      </c>
      <c r="B934" s="79" t="s">
        <v>175</v>
      </c>
      <c r="C934" s="105">
        <v>40</v>
      </c>
      <c r="D934" s="105">
        <v>44</v>
      </c>
      <c r="E934" s="105">
        <v>2972</v>
      </c>
      <c r="F934" s="105">
        <v>2870</v>
      </c>
      <c r="G934" s="105">
        <v>2776</v>
      </c>
      <c r="H934" s="105">
        <v>2691</v>
      </c>
      <c r="I934" s="105">
        <v>2603</v>
      </c>
      <c r="J934" s="105">
        <v>2516</v>
      </c>
      <c r="K934" s="105">
        <v>2440</v>
      </c>
      <c r="L934" s="195">
        <v>1352.5</v>
      </c>
      <c r="M934" s="195">
        <v>1370</v>
      </c>
      <c r="N934" s="195">
        <v>1368.5</v>
      </c>
      <c r="O934" s="195">
        <v>1342.5</v>
      </c>
      <c r="P934" s="195">
        <v>1293</v>
      </c>
      <c r="Q934" s="195">
        <v>1235.5</v>
      </c>
      <c r="R934" s="195">
        <v>1186.5</v>
      </c>
      <c r="S934" s="195">
        <v>1149.5</v>
      </c>
      <c r="T934" s="195">
        <v>1127.5</v>
      </c>
      <c r="U934" s="195">
        <v>1121.5</v>
      </c>
      <c r="V934" s="195">
        <v>1132</v>
      </c>
      <c r="W934" s="195">
        <v>1151</v>
      </c>
      <c r="X934" s="195">
        <v>1171</v>
      </c>
      <c r="Y934" s="195">
        <v>1191</v>
      </c>
      <c r="Z934" s="195">
        <v>1215.5</v>
      </c>
      <c r="AA934" s="195">
        <v>1249.5</v>
      </c>
      <c r="AB934" s="195">
        <v>1286.5</v>
      </c>
      <c r="AC934" s="195">
        <v>1320.5</v>
      </c>
      <c r="AD934" s="195">
        <v>1356</v>
      </c>
    </row>
    <row r="935" spans="1:30" x14ac:dyDescent="0.2">
      <c r="A935" s="77" t="s">
        <v>77</v>
      </c>
      <c r="B935" s="79" t="s">
        <v>175</v>
      </c>
      <c r="C935" s="105">
        <v>45</v>
      </c>
      <c r="D935" s="105">
        <v>49</v>
      </c>
      <c r="E935" s="105">
        <v>3385</v>
      </c>
      <c r="F935" s="105">
        <v>3298</v>
      </c>
      <c r="G935" s="105">
        <v>3204</v>
      </c>
      <c r="H935" s="105">
        <v>3104</v>
      </c>
      <c r="I935" s="105">
        <v>3003</v>
      </c>
      <c r="J935" s="105">
        <v>2902</v>
      </c>
      <c r="K935" s="105">
        <v>2809</v>
      </c>
      <c r="L935" s="195">
        <v>1262</v>
      </c>
      <c r="M935" s="195">
        <v>1275.5</v>
      </c>
      <c r="N935" s="195">
        <v>1297</v>
      </c>
      <c r="O935" s="195">
        <v>1316.5</v>
      </c>
      <c r="P935" s="195">
        <v>1343</v>
      </c>
      <c r="Q935" s="195">
        <v>1372</v>
      </c>
      <c r="R935" s="195">
        <v>1389.5</v>
      </c>
      <c r="S935" s="195">
        <v>1388</v>
      </c>
      <c r="T935" s="195">
        <v>1362</v>
      </c>
      <c r="U935" s="195">
        <v>1313.5</v>
      </c>
      <c r="V935" s="195">
        <v>1256.5</v>
      </c>
      <c r="W935" s="195">
        <v>1209</v>
      </c>
      <c r="X935" s="195">
        <v>1172.5</v>
      </c>
      <c r="Y935" s="195">
        <v>1151</v>
      </c>
      <c r="Z935" s="195">
        <v>1145.5</v>
      </c>
      <c r="AA935" s="195">
        <v>1155.5</v>
      </c>
      <c r="AB935" s="195">
        <v>1174.5</v>
      </c>
      <c r="AC935" s="195">
        <v>1194</v>
      </c>
      <c r="AD935" s="195">
        <v>1213.5</v>
      </c>
    </row>
    <row r="936" spans="1:30" x14ac:dyDescent="0.2">
      <c r="A936" s="77" t="s">
        <v>77</v>
      </c>
      <c r="B936" s="79" t="s">
        <v>175</v>
      </c>
      <c r="C936" s="105">
        <v>50</v>
      </c>
      <c r="D936" s="105">
        <v>54</v>
      </c>
      <c r="E936" s="105">
        <v>3561</v>
      </c>
      <c r="F936" s="105">
        <v>3503</v>
      </c>
      <c r="G936" s="105">
        <v>3460</v>
      </c>
      <c r="H936" s="105">
        <v>3421</v>
      </c>
      <c r="I936" s="105">
        <v>3375</v>
      </c>
      <c r="J936" s="105">
        <v>3308</v>
      </c>
      <c r="K936" s="105">
        <v>3233</v>
      </c>
      <c r="L936" s="195">
        <v>1243.5</v>
      </c>
      <c r="M936" s="195">
        <v>1255.5</v>
      </c>
      <c r="N936" s="195">
        <v>1258</v>
      </c>
      <c r="O936" s="195">
        <v>1254</v>
      </c>
      <c r="P936" s="195">
        <v>1254</v>
      </c>
      <c r="Q936" s="195">
        <v>1260.5</v>
      </c>
      <c r="R936" s="195">
        <v>1274</v>
      </c>
      <c r="S936" s="195">
        <v>1295.5</v>
      </c>
      <c r="T936" s="195">
        <v>1315</v>
      </c>
      <c r="U936" s="195">
        <v>1341</v>
      </c>
      <c r="V936" s="195">
        <v>1370.5</v>
      </c>
      <c r="W936" s="195">
        <v>1387.5</v>
      </c>
      <c r="X936" s="195">
        <v>1386</v>
      </c>
      <c r="Y936" s="195">
        <v>1361.5</v>
      </c>
      <c r="Z936" s="195">
        <v>1313.5</v>
      </c>
      <c r="AA936" s="195">
        <v>1257.5</v>
      </c>
      <c r="AB936" s="195">
        <v>1210.5</v>
      </c>
      <c r="AC936" s="195">
        <v>1175</v>
      </c>
      <c r="AD936" s="195">
        <v>1155.5</v>
      </c>
    </row>
    <row r="937" spans="1:30" x14ac:dyDescent="0.2">
      <c r="A937" s="77" t="s">
        <v>77</v>
      </c>
      <c r="B937" s="79" t="s">
        <v>175</v>
      </c>
      <c r="C937" s="105">
        <v>55</v>
      </c>
      <c r="D937" s="105">
        <v>59</v>
      </c>
      <c r="E937" s="105">
        <v>3683</v>
      </c>
      <c r="F937" s="105">
        <v>3677</v>
      </c>
      <c r="G937" s="105">
        <v>3638</v>
      </c>
      <c r="H937" s="105">
        <v>3575</v>
      </c>
      <c r="I937" s="105">
        <v>3511</v>
      </c>
      <c r="J937" s="105">
        <v>3458</v>
      </c>
      <c r="K937" s="105">
        <v>3411</v>
      </c>
      <c r="L937" s="195">
        <v>1124.5</v>
      </c>
      <c r="M937" s="195">
        <v>1130</v>
      </c>
      <c r="N937" s="195">
        <v>1142</v>
      </c>
      <c r="O937" s="195">
        <v>1174</v>
      </c>
      <c r="P937" s="195">
        <v>1201.5</v>
      </c>
      <c r="Q937" s="195">
        <v>1218</v>
      </c>
      <c r="R937" s="195">
        <v>1228.5</v>
      </c>
      <c r="S937" s="195">
        <v>1231</v>
      </c>
      <c r="T937" s="195">
        <v>1229</v>
      </c>
      <c r="U937" s="195">
        <v>1229.5</v>
      </c>
      <c r="V937" s="195">
        <v>1236</v>
      </c>
      <c r="W937" s="195">
        <v>1249.5</v>
      </c>
      <c r="X937" s="195">
        <v>1270</v>
      </c>
      <c r="Y937" s="195">
        <v>1290</v>
      </c>
      <c r="Z937" s="195">
        <v>1317</v>
      </c>
      <c r="AA937" s="195">
        <v>1345.5</v>
      </c>
      <c r="AB937" s="195">
        <v>1363</v>
      </c>
      <c r="AC937" s="195">
        <v>1363</v>
      </c>
      <c r="AD937" s="195">
        <v>1338</v>
      </c>
    </row>
    <row r="938" spans="1:30" x14ac:dyDescent="0.2">
      <c r="A938" s="77" t="s">
        <v>77</v>
      </c>
      <c r="B938" s="79" t="s">
        <v>175</v>
      </c>
      <c r="C938" s="105">
        <v>60</v>
      </c>
      <c r="D938" s="105">
        <v>64</v>
      </c>
      <c r="E938" s="105">
        <v>3165</v>
      </c>
      <c r="F938" s="105">
        <v>3188</v>
      </c>
      <c r="G938" s="105">
        <v>3267</v>
      </c>
      <c r="H938" s="105">
        <v>3379</v>
      </c>
      <c r="I938" s="105">
        <v>3472</v>
      </c>
      <c r="J938" s="105">
        <v>3520</v>
      </c>
      <c r="K938" s="105">
        <v>3525</v>
      </c>
      <c r="L938" s="195">
        <v>952</v>
      </c>
      <c r="M938" s="195">
        <v>997</v>
      </c>
      <c r="N938" s="195">
        <v>1029</v>
      </c>
      <c r="O938" s="195">
        <v>1046.5</v>
      </c>
      <c r="P938" s="195">
        <v>1059</v>
      </c>
      <c r="Q938" s="195">
        <v>1071</v>
      </c>
      <c r="R938" s="195">
        <v>1076</v>
      </c>
      <c r="S938" s="195">
        <v>1089.5</v>
      </c>
      <c r="T938" s="195">
        <v>1121</v>
      </c>
      <c r="U938" s="195">
        <v>1147</v>
      </c>
      <c r="V938" s="195">
        <v>1163.5</v>
      </c>
      <c r="W938" s="195">
        <v>1174.5</v>
      </c>
      <c r="X938" s="195">
        <v>1178</v>
      </c>
      <c r="Y938" s="195">
        <v>1176.5</v>
      </c>
      <c r="Z938" s="195">
        <v>1178</v>
      </c>
      <c r="AA938" s="195">
        <v>1185.5</v>
      </c>
      <c r="AB938" s="195">
        <v>1200</v>
      </c>
      <c r="AC938" s="195">
        <v>1221</v>
      </c>
      <c r="AD938" s="195">
        <v>1240.5</v>
      </c>
    </row>
    <row r="939" spans="1:30" x14ac:dyDescent="0.2">
      <c r="A939" s="77" t="s">
        <v>77</v>
      </c>
      <c r="B939" s="79" t="s">
        <v>175</v>
      </c>
      <c r="C939" s="105">
        <v>65</v>
      </c>
      <c r="D939" s="105">
        <v>69</v>
      </c>
      <c r="E939" s="105">
        <v>3228</v>
      </c>
      <c r="F939" s="105">
        <v>3177</v>
      </c>
      <c r="G939" s="105">
        <v>3092</v>
      </c>
      <c r="H939" s="105">
        <v>3003</v>
      </c>
      <c r="I939" s="105">
        <v>2945</v>
      </c>
      <c r="J939" s="105">
        <v>2941</v>
      </c>
      <c r="K939" s="105">
        <v>2974</v>
      </c>
      <c r="L939" s="195">
        <v>622.5</v>
      </c>
      <c r="M939" s="195">
        <v>660.5</v>
      </c>
      <c r="N939" s="195">
        <v>701.5</v>
      </c>
      <c r="O939" s="195">
        <v>754.5</v>
      </c>
      <c r="P939" s="195">
        <v>818</v>
      </c>
      <c r="Q939" s="195">
        <v>870.5</v>
      </c>
      <c r="R939" s="195">
        <v>912</v>
      </c>
      <c r="S939" s="195">
        <v>942</v>
      </c>
      <c r="T939" s="195">
        <v>960</v>
      </c>
      <c r="U939" s="195">
        <v>972.5</v>
      </c>
      <c r="V939" s="195">
        <v>984</v>
      </c>
      <c r="W939" s="195">
        <v>990.5</v>
      </c>
      <c r="X939" s="195">
        <v>1004</v>
      </c>
      <c r="Y939" s="195">
        <v>1034.5</v>
      </c>
      <c r="Z939" s="195">
        <v>1060</v>
      </c>
      <c r="AA939" s="195">
        <v>1075</v>
      </c>
      <c r="AB939" s="195">
        <v>1086</v>
      </c>
      <c r="AC939" s="195">
        <v>1091</v>
      </c>
      <c r="AD939" s="195">
        <v>1091.5</v>
      </c>
    </row>
    <row r="940" spans="1:30" x14ac:dyDescent="0.2">
      <c r="A940" s="77" t="s">
        <v>77</v>
      </c>
      <c r="B940" s="79" t="s">
        <v>175</v>
      </c>
      <c r="C940" s="105">
        <v>70</v>
      </c>
      <c r="D940" s="105">
        <v>74</v>
      </c>
      <c r="E940" s="105">
        <v>2539</v>
      </c>
      <c r="F940" s="105">
        <v>2633</v>
      </c>
      <c r="G940" s="105">
        <v>2720</v>
      </c>
      <c r="H940" s="105">
        <v>2791</v>
      </c>
      <c r="I940" s="105">
        <v>2836</v>
      </c>
      <c r="J940" s="105">
        <v>2849</v>
      </c>
      <c r="K940" s="105">
        <v>2813</v>
      </c>
      <c r="L940" s="195">
        <v>406</v>
      </c>
      <c r="M940" s="195">
        <v>431</v>
      </c>
      <c r="N940" s="195">
        <v>461.5</v>
      </c>
      <c r="O940" s="195">
        <v>486</v>
      </c>
      <c r="P940" s="195">
        <v>507</v>
      </c>
      <c r="Q940" s="195">
        <v>533</v>
      </c>
      <c r="R940" s="195">
        <v>566.5</v>
      </c>
      <c r="S940" s="195">
        <v>604</v>
      </c>
      <c r="T940" s="195">
        <v>651</v>
      </c>
      <c r="U940" s="195">
        <v>706.5</v>
      </c>
      <c r="V940" s="195">
        <v>753</v>
      </c>
      <c r="W940" s="195">
        <v>790</v>
      </c>
      <c r="X940" s="195">
        <v>817</v>
      </c>
      <c r="Y940" s="195">
        <v>833.5</v>
      </c>
      <c r="Z940" s="195">
        <v>846.5</v>
      </c>
      <c r="AA940" s="195">
        <v>858.5</v>
      </c>
      <c r="AB940" s="195">
        <v>865.5</v>
      </c>
      <c r="AC940" s="195">
        <v>879.5</v>
      </c>
      <c r="AD940" s="195">
        <v>908.5</v>
      </c>
    </row>
    <row r="941" spans="1:30" x14ac:dyDescent="0.2">
      <c r="A941" s="77" t="s">
        <v>77</v>
      </c>
      <c r="B941" s="79" t="s">
        <v>175</v>
      </c>
      <c r="C941" s="105">
        <v>75</v>
      </c>
      <c r="D941" s="105">
        <v>79</v>
      </c>
      <c r="E941" s="105">
        <v>1399</v>
      </c>
      <c r="F941" s="105">
        <v>1516</v>
      </c>
      <c r="G941" s="105">
        <v>1653</v>
      </c>
      <c r="H941" s="105">
        <v>1800</v>
      </c>
      <c r="I941" s="105">
        <v>1938</v>
      </c>
      <c r="J941" s="105">
        <v>2055</v>
      </c>
      <c r="K941" s="105">
        <v>2144</v>
      </c>
      <c r="L941" s="195">
        <v>262.5</v>
      </c>
      <c r="M941" s="195">
        <v>275</v>
      </c>
      <c r="N941" s="195">
        <v>282.5</v>
      </c>
      <c r="O941" s="195">
        <v>293</v>
      </c>
      <c r="P941" s="195">
        <v>302.5</v>
      </c>
      <c r="Q941" s="195">
        <v>313.5</v>
      </c>
      <c r="R941" s="195">
        <v>332.5</v>
      </c>
      <c r="S941" s="195">
        <v>357.5</v>
      </c>
      <c r="T941" s="195">
        <v>378</v>
      </c>
      <c r="U941" s="195">
        <v>394.5</v>
      </c>
      <c r="V941" s="195">
        <v>416.5</v>
      </c>
      <c r="W941" s="195">
        <v>445</v>
      </c>
      <c r="X941" s="195">
        <v>476.5</v>
      </c>
      <c r="Y941" s="195">
        <v>515</v>
      </c>
      <c r="Z941" s="195">
        <v>561</v>
      </c>
      <c r="AA941" s="195">
        <v>599</v>
      </c>
      <c r="AB941" s="195">
        <v>629</v>
      </c>
      <c r="AC941" s="195">
        <v>652.5</v>
      </c>
      <c r="AD941" s="195">
        <v>668</v>
      </c>
    </row>
    <row r="942" spans="1:30" x14ac:dyDescent="0.2">
      <c r="A942" s="77" t="s">
        <v>77</v>
      </c>
      <c r="B942" s="79" t="s">
        <v>175</v>
      </c>
      <c r="C942" s="105">
        <v>80</v>
      </c>
      <c r="D942" s="105">
        <v>84</v>
      </c>
      <c r="E942" s="105">
        <v>705</v>
      </c>
      <c r="F942" s="105">
        <v>745</v>
      </c>
      <c r="G942" s="105">
        <v>783</v>
      </c>
      <c r="H942" s="105">
        <v>829</v>
      </c>
      <c r="I942" s="105">
        <v>891</v>
      </c>
      <c r="J942" s="105">
        <v>972</v>
      </c>
      <c r="K942" s="105">
        <v>1072</v>
      </c>
      <c r="L942" s="195">
        <v>97.5</v>
      </c>
      <c r="M942" s="195">
        <v>110.5</v>
      </c>
      <c r="N942" s="195">
        <v>127</v>
      </c>
      <c r="O942" s="195">
        <v>141</v>
      </c>
      <c r="P942" s="195">
        <v>155</v>
      </c>
      <c r="Q942" s="195">
        <v>169.5</v>
      </c>
      <c r="R942" s="195">
        <v>177.5</v>
      </c>
      <c r="S942" s="195">
        <v>182.5</v>
      </c>
      <c r="T942" s="195">
        <v>191</v>
      </c>
      <c r="U942" s="195">
        <v>198.5</v>
      </c>
      <c r="V942" s="195">
        <v>207</v>
      </c>
      <c r="W942" s="195">
        <v>221.5</v>
      </c>
      <c r="X942" s="195">
        <v>239.5</v>
      </c>
      <c r="Y942" s="195">
        <v>254</v>
      </c>
      <c r="Z942" s="195">
        <v>267</v>
      </c>
      <c r="AA942" s="195">
        <v>283.5</v>
      </c>
      <c r="AB942" s="195">
        <v>303.5</v>
      </c>
      <c r="AC942" s="195">
        <v>327</v>
      </c>
      <c r="AD942" s="195">
        <v>357</v>
      </c>
    </row>
    <row r="943" spans="1:30" x14ac:dyDescent="0.2">
      <c r="A943" s="77" t="s">
        <v>77</v>
      </c>
      <c r="B943" s="79" t="s">
        <v>175</v>
      </c>
      <c r="C943" s="105">
        <v>85</v>
      </c>
      <c r="D943" s="105">
        <v>89</v>
      </c>
      <c r="E943" s="105">
        <v>294</v>
      </c>
      <c r="F943" s="105">
        <v>315</v>
      </c>
      <c r="G943" s="105">
        <v>334</v>
      </c>
      <c r="H943" s="105">
        <v>349</v>
      </c>
      <c r="I943" s="105">
        <v>364</v>
      </c>
      <c r="J943" s="105">
        <v>381</v>
      </c>
      <c r="K943" s="105">
        <v>413</v>
      </c>
      <c r="L943" s="195">
        <v>35</v>
      </c>
      <c r="M943" s="195">
        <v>36</v>
      </c>
      <c r="N943" s="195">
        <v>37.5</v>
      </c>
      <c r="O943" s="195">
        <v>41</v>
      </c>
      <c r="P943" s="195">
        <v>44.5</v>
      </c>
      <c r="Q943" s="195">
        <v>48.5</v>
      </c>
      <c r="R943" s="195">
        <v>55</v>
      </c>
      <c r="S943" s="195">
        <v>64</v>
      </c>
      <c r="T943" s="195">
        <v>72</v>
      </c>
      <c r="U943" s="195">
        <v>79.5</v>
      </c>
      <c r="V943" s="195">
        <v>86.5</v>
      </c>
      <c r="W943" s="195">
        <v>90.5</v>
      </c>
      <c r="X943" s="195">
        <v>93.5</v>
      </c>
      <c r="Y943" s="195">
        <v>98</v>
      </c>
      <c r="Z943" s="195">
        <v>103.5</v>
      </c>
      <c r="AA943" s="195">
        <v>109.5</v>
      </c>
      <c r="AB943" s="195">
        <v>117.5</v>
      </c>
      <c r="AC943" s="195">
        <v>128</v>
      </c>
      <c r="AD943" s="195">
        <v>137</v>
      </c>
    </row>
    <row r="944" spans="1:30" x14ac:dyDescent="0.2">
      <c r="A944" s="77" t="s">
        <v>77</v>
      </c>
      <c r="B944" s="79" t="s">
        <v>175</v>
      </c>
      <c r="C944" s="105">
        <v>90</v>
      </c>
      <c r="D944" s="105">
        <v>94</v>
      </c>
      <c r="E944" s="105">
        <v>82</v>
      </c>
      <c r="F944" s="105">
        <v>94</v>
      </c>
      <c r="G944" s="105">
        <v>103</v>
      </c>
      <c r="H944" s="105">
        <v>109</v>
      </c>
      <c r="I944" s="105">
        <v>111</v>
      </c>
      <c r="J944" s="105">
        <v>106</v>
      </c>
      <c r="K944" s="105">
        <v>121</v>
      </c>
      <c r="L944" s="195">
        <v>8</v>
      </c>
      <c r="M944" s="195">
        <v>7.5</v>
      </c>
      <c r="N944" s="195">
        <v>8</v>
      </c>
      <c r="O944" s="195">
        <v>9</v>
      </c>
      <c r="P944" s="195">
        <v>10</v>
      </c>
      <c r="Q944" s="195">
        <v>11</v>
      </c>
      <c r="R944" s="195">
        <v>12.5</v>
      </c>
      <c r="S944" s="195">
        <v>12.5</v>
      </c>
      <c r="T944" s="195">
        <v>13</v>
      </c>
      <c r="U944" s="195">
        <v>15.5</v>
      </c>
      <c r="V944" s="195">
        <v>16.5</v>
      </c>
      <c r="W944" s="195">
        <v>18</v>
      </c>
      <c r="X944" s="195">
        <v>22</v>
      </c>
      <c r="Y944" s="195">
        <v>25</v>
      </c>
      <c r="Z944" s="195">
        <v>28</v>
      </c>
      <c r="AA944" s="195">
        <v>31</v>
      </c>
      <c r="AB944" s="195">
        <v>32</v>
      </c>
      <c r="AC944" s="195">
        <v>33.5</v>
      </c>
      <c r="AD944" s="195">
        <v>35.5</v>
      </c>
    </row>
    <row r="945" spans="1:30" x14ac:dyDescent="0.2">
      <c r="A945" s="77" t="s">
        <v>77</v>
      </c>
      <c r="B945" s="79" t="s">
        <v>175</v>
      </c>
      <c r="C945" s="105">
        <v>95</v>
      </c>
      <c r="D945" s="105">
        <v>99</v>
      </c>
      <c r="E945" s="105">
        <v>15</v>
      </c>
      <c r="F945" s="105">
        <v>16</v>
      </c>
      <c r="G945" s="105">
        <v>19</v>
      </c>
      <c r="H945" s="105">
        <v>22</v>
      </c>
      <c r="I945" s="105">
        <v>21</v>
      </c>
      <c r="J945" s="105">
        <v>15</v>
      </c>
      <c r="K945" s="105">
        <v>21</v>
      </c>
      <c r="L945" s="195">
        <v>1</v>
      </c>
      <c r="M945" s="195">
        <v>1.5</v>
      </c>
      <c r="N945" s="195">
        <v>2</v>
      </c>
      <c r="O945" s="195">
        <v>1.5</v>
      </c>
      <c r="P945" s="195">
        <v>0.5</v>
      </c>
      <c r="Q945" s="195">
        <v>0</v>
      </c>
      <c r="R945" s="195">
        <v>0.5</v>
      </c>
      <c r="S945" s="195">
        <v>1</v>
      </c>
      <c r="T945" s="195">
        <v>1</v>
      </c>
      <c r="U945" s="195">
        <v>1.5</v>
      </c>
      <c r="V945" s="195">
        <v>2</v>
      </c>
      <c r="W945" s="195">
        <v>2</v>
      </c>
      <c r="X945" s="195">
        <v>2</v>
      </c>
      <c r="Y945" s="195">
        <v>2</v>
      </c>
      <c r="Z945" s="195">
        <v>2</v>
      </c>
      <c r="AA945" s="195">
        <v>3</v>
      </c>
      <c r="AB945" s="195">
        <v>4</v>
      </c>
      <c r="AC945" s="195">
        <v>4</v>
      </c>
      <c r="AD945" s="195">
        <v>4.5</v>
      </c>
    </row>
    <row r="946" spans="1:30" x14ac:dyDescent="0.2">
      <c r="A946" s="77" t="s">
        <v>77</v>
      </c>
      <c r="B946" s="79" t="s">
        <v>175</v>
      </c>
      <c r="C946" s="105">
        <v>100</v>
      </c>
      <c r="D946" s="105">
        <v>104</v>
      </c>
      <c r="E946" s="105">
        <v>1</v>
      </c>
      <c r="F946" s="105">
        <v>1</v>
      </c>
      <c r="G946" s="105">
        <v>1</v>
      </c>
      <c r="H946" s="105">
        <v>2</v>
      </c>
      <c r="I946" s="105">
        <v>2</v>
      </c>
      <c r="J946" s="105">
        <v>2</v>
      </c>
      <c r="K946" s="105">
        <v>2</v>
      </c>
      <c r="L946" s="195">
        <v>0</v>
      </c>
      <c r="M946" s="195">
        <v>0</v>
      </c>
      <c r="N946" s="195">
        <v>0</v>
      </c>
      <c r="O946" s="195">
        <v>0</v>
      </c>
      <c r="P946" s="195">
        <v>0</v>
      </c>
      <c r="Q946" s="195">
        <v>0</v>
      </c>
      <c r="R946" s="195">
        <v>0</v>
      </c>
      <c r="S946" s="195">
        <v>0</v>
      </c>
      <c r="T946" s="195">
        <v>0</v>
      </c>
      <c r="U946" s="195">
        <v>0</v>
      </c>
      <c r="V946" s="195">
        <v>0</v>
      </c>
      <c r="W946" s="195">
        <v>0</v>
      </c>
      <c r="X946" s="195">
        <v>0</v>
      </c>
      <c r="Y946" s="195">
        <v>0</v>
      </c>
      <c r="Z946" s="195">
        <v>0</v>
      </c>
      <c r="AA946" s="195">
        <v>0</v>
      </c>
      <c r="AB946" s="195">
        <v>0</v>
      </c>
      <c r="AC946" s="195">
        <v>0</v>
      </c>
      <c r="AD946" s="195">
        <v>0</v>
      </c>
    </row>
    <row r="947" spans="1:30" x14ac:dyDescent="0.2">
      <c r="A947" s="77" t="s">
        <v>77</v>
      </c>
      <c r="B947" s="79" t="s">
        <v>176</v>
      </c>
      <c r="C947" s="105">
        <v>0</v>
      </c>
      <c r="D947" s="105">
        <v>4</v>
      </c>
      <c r="E947" s="105">
        <v>3380</v>
      </c>
      <c r="F947" s="105">
        <v>3222</v>
      </c>
      <c r="G947" s="105">
        <v>3109</v>
      </c>
      <c r="H947" s="105">
        <v>3029</v>
      </c>
      <c r="I947" s="105">
        <v>2963</v>
      </c>
      <c r="J947" s="105">
        <v>2897</v>
      </c>
      <c r="K947" s="105">
        <v>2838</v>
      </c>
      <c r="L947" s="195">
        <v>569</v>
      </c>
      <c r="M947" s="195">
        <v>575.5</v>
      </c>
      <c r="N947" s="195">
        <v>581.5</v>
      </c>
      <c r="O947" s="195">
        <v>587</v>
      </c>
      <c r="P947" s="195">
        <v>593</v>
      </c>
      <c r="Q947" s="195">
        <v>598.5</v>
      </c>
      <c r="R947" s="195">
        <v>603.5</v>
      </c>
      <c r="S947" s="195">
        <v>609</v>
      </c>
      <c r="T947" s="195">
        <v>614.5</v>
      </c>
      <c r="U947" s="195">
        <v>620</v>
      </c>
      <c r="V947" s="195">
        <v>625.5</v>
      </c>
      <c r="W947" s="195">
        <v>630.5</v>
      </c>
      <c r="X947" s="195">
        <v>634</v>
      </c>
      <c r="Y947" s="195">
        <v>637</v>
      </c>
      <c r="Z947" s="195">
        <v>639.5</v>
      </c>
      <c r="AA947" s="195">
        <v>640.5</v>
      </c>
      <c r="AB947" s="195">
        <v>641.5</v>
      </c>
      <c r="AC947" s="195">
        <v>641.5</v>
      </c>
      <c r="AD947" s="195">
        <v>640</v>
      </c>
    </row>
    <row r="948" spans="1:30" x14ac:dyDescent="0.2">
      <c r="A948" s="77" t="s">
        <v>77</v>
      </c>
      <c r="B948" s="79" t="s">
        <v>176</v>
      </c>
      <c r="C948" s="105">
        <v>5</v>
      </c>
      <c r="D948" s="105">
        <v>9</v>
      </c>
      <c r="E948" s="105">
        <v>3669</v>
      </c>
      <c r="F948" s="105">
        <v>3672</v>
      </c>
      <c r="G948" s="105">
        <v>3637</v>
      </c>
      <c r="H948" s="105">
        <v>3559</v>
      </c>
      <c r="I948" s="105">
        <v>3454</v>
      </c>
      <c r="J948" s="105">
        <v>3346</v>
      </c>
      <c r="K948" s="105">
        <v>3251</v>
      </c>
      <c r="L948" s="195">
        <v>708.5</v>
      </c>
      <c r="M948" s="195">
        <v>677.5</v>
      </c>
      <c r="N948" s="195">
        <v>642</v>
      </c>
      <c r="O948" s="195">
        <v>606</v>
      </c>
      <c r="P948" s="195">
        <v>584</v>
      </c>
      <c r="Q948" s="195">
        <v>581</v>
      </c>
      <c r="R948" s="195">
        <v>587.5</v>
      </c>
      <c r="S948" s="195">
        <v>593</v>
      </c>
      <c r="T948" s="195">
        <v>599</v>
      </c>
      <c r="U948" s="195">
        <v>605.5</v>
      </c>
      <c r="V948" s="195">
        <v>610</v>
      </c>
      <c r="W948" s="195">
        <v>615</v>
      </c>
      <c r="X948" s="195">
        <v>621</v>
      </c>
      <c r="Y948" s="195">
        <v>626.5</v>
      </c>
      <c r="Z948" s="195">
        <v>632</v>
      </c>
      <c r="AA948" s="195">
        <v>637.5</v>
      </c>
      <c r="AB948" s="195">
        <v>642.5</v>
      </c>
      <c r="AC948" s="195">
        <v>646</v>
      </c>
      <c r="AD948" s="195">
        <v>648.5</v>
      </c>
    </row>
    <row r="949" spans="1:30" x14ac:dyDescent="0.2">
      <c r="A949" s="77" t="s">
        <v>77</v>
      </c>
      <c r="B949" s="79" t="s">
        <v>176</v>
      </c>
      <c r="C949" s="105">
        <v>10</v>
      </c>
      <c r="D949" s="105">
        <v>14</v>
      </c>
      <c r="E949" s="105">
        <v>3399</v>
      </c>
      <c r="F949" s="105">
        <v>3427</v>
      </c>
      <c r="G949" s="105">
        <v>3481</v>
      </c>
      <c r="H949" s="105">
        <v>3552</v>
      </c>
      <c r="I949" s="105">
        <v>3614</v>
      </c>
      <c r="J949" s="105">
        <v>3642</v>
      </c>
      <c r="K949" s="105">
        <v>3619</v>
      </c>
      <c r="L949" s="195">
        <v>942.5</v>
      </c>
      <c r="M949" s="195">
        <v>857.5</v>
      </c>
      <c r="N949" s="195">
        <v>789.5</v>
      </c>
      <c r="O949" s="195">
        <v>764.5</v>
      </c>
      <c r="P949" s="195">
        <v>746</v>
      </c>
      <c r="Q949" s="195">
        <v>715</v>
      </c>
      <c r="R949" s="195">
        <v>685</v>
      </c>
      <c r="S949" s="195">
        <v>650.5</v>
      </c>
      <c r="T949" s="195">
        <v>613</v>
      </c>
      <c r="U949" s="195">
        <v>591</v>
      </c>
      <c r="V949" s="195">
        <v>589</v>
      </c>
      <c r="W949" s="195">
        <v>594.5</v>
      </c>
      <c r="X949" s="195">
        <v>600</v>
      </c>
      <c r="Y949" s="195">
        <v>606</v>
      </c>
      <c r="Z949" s="195">
        <v>612</v>
      </c>
      <c r="AA949" s="195">
        <v>618</v>
      </c>
      <c r="AB949" s="195">
        <v>623.5</v>
      </c>
      <c r="AC949" s="195">
        <v>628.5</v>
      </c>
      <c r="AD949" s="195">
        <v>634</v>
      </c>
    </row>
    <row r="950" spans="1:30" x14ac:dyDescent="0.2">
      <c r="A950" s="77" t="s">
        <v>77</v>
      </c>
      <c r="B950" s="79" t="s">
        <v>176</v>
      </c>
      <c r="C950" s="105">
        <v>15</v>
      </c>
      <c r="D950" s="105">
        <v>19</v>
      </c>
      <c r="E950" s="105">
        <v>3346</v>
      </c>
      <c r="F950" s="105">
        <v>3296</v>
      </c>
      <c r="G950" s="105">
        <v>3258</v>
      </c>
      <c r="H950" s="105">
        <v>3237</v>
      </c>
      <c r="I950" s="105">
        <v>3239</v>
      </c>
      <c r="J950" s="105">
        <v>3265</v>
      </c>
      <c r="K950" s="105">
        <v>3300</v>
      </c>
      <c r="L950" s="195">
        <v>1042</v>
      </c>
      <c r="M950" s="195">
        <v>1076.5</v>
      </c>
      <c r="N950" s="195">
        <v>1099</v>
      </c>
      <c r="O950" s="195">
        <v>1076.5</v>
      </c>
      <c r="P950" s="195">
        <v>1028.5</v>
      </c>
      <c r="Q950" s="195">
        <v>966</v>
      </c>
      <c r="R950" s="195">
        <v>881.5</v>
      </c>
      <c r="S950" s="195">
        <v>814</v>
      </c>
      <c r="T950" s="195">
        <v>789</v>
      </c>
      <c r="U950" s="195">
        <v>769.5</v>
      </c>
      <c r="V950" s="195">
        <v>739</v>
      </c>
      <c r="W950" s="195">
        <v>709</v>
      </c>
      <c r="X950" s="195">
        <v>673.5</v>
      </c>
      <c r="Y950" s="195">
        <v>637</v>
      </c>
      <c r="Z950" s="195">
        <v>615.5</v>
      </c>
      <c r="AA950" s="195">
        <v>613</v>
      </c>
      <c r="AB950" s="195">
        <v>618.5</v>
      </c>
      <c r="AC950" s="195">
        <v>624</v>
      </c>
      <c r="AD950" s="195">
        <v>631</v>
      </c>
    </row>
    <row r="951" spans="1:30" x14ac:dyDescent="0.2">
      <c r="A951" s="77" t="s">
        <v>77</v>
      </c>
      <c r="B951" s="79" t="s">
        <v>176</v>
      </c>
      <c r="C951" s="105">
        <v>20</v>
      </c>
      <c r="D951" s="105">
        <v>24</v>
      </c>
      <c r="E951" s="105">
        <v>3329</v>
      </c>
      <c r="F951" s="105">
        <v>3338</v>
      </c>
      <c r="G951" s="105">
        <v>3303</v>
      </c>
      <c r="H951" s="105">
        <v>3237</v>
      </c>
      <c r="I951" s="105">
        <v>3169</v>
      </c>
      <c r="J951" s="105">
        <v>3115</v>
      </c>
      <c r="K951" s="105">
        <v>3078</v>
      </c>
      <c r="L951" s="195">
        <v>1090.5</v>
      </c>
      <c r="M951" s="195">
        <v>1089.5</v>
      </c>
      <c r="N951" s="195">
        <v>1085</v>
      </c>
      <c r="O951" s="195">
        <v>1079.5</v>
      </c>
      <c r="P951" s="195">
        <v>1082.5</v>
      </c>
      <c r="Q951" s="195">
        <v>1100.5</v>
      </c>
      <c r="R951" s="195">
        <v>1134.5</v>
      </c>
      <c r="S951" s="195">
        <v>1157</v>
      </c>
      <c r="T951" s="195">
        <v>1134.5</v>
      </c>
      <c r="U951" s="195">
        <v>1086.5</v>
      </c>
      <c r="V951" s="195">
        <v>1024.5</v>
      </c>
      <c r="W951" s="195">
        <v>941</v>
      </c>
      <c r="X951" s="195">
        <v>873</v>
      </c>
      <c r="Y951" s="195">
        <v>846.5</v>
      </c>
      <c r="Z951" s="195">
        <v>827.5</v>
      </c>
      <c r="AA951" s="195">
        <v>798</v>
      </c>
      <c r="AB951" s="195">
        <v>768.5</v>
      </c>
      <c r="AC951" s="195">
        <v>733.5</v>
      </c>
      <c r="AD951" s="195">
        <v>696</v>
      </c>
    </row>
    <row r="952" spans="1:30" x14ac:dyDescent="0.2">
      <c r="A952" s="77" t="s">
        <v>77</v>
      </c>
      <c r="B952" s="79" t="s">
        <v>176</v>
      </c>
      <c r="C952" s="105">
        <v>25</v>
      </c>
      <c r="D952" s="105">
        <v>29</v>
      </c>
      <c r="E952" s="105">
        <v>2734</v>
      </c>
      <c r="F952" s="105">
        <v>2774</v>
      </c>
      <c r="G952" s="105">
        <v>2866</v>
      </c>
      <c r="H952" s="105">
        <v>2978</v>
      </c>
      <c r="I952" s="105">
        <v>3071</v>
      </c>
      <c r="J952" s="105">
        <v>3113</v>
      </c>
      <c r="K952" s="105">
        <v>3129</v>
      </c>
      <c r="L952" s="195">
        <v>1133</v>
      </c>
      <c r="M952" s="195">
        <v>1137.5</v>
      </c>
      <c r="N952" s="195">
        <v>1141.5</v>
      </c>
      <c r="O952" s="195">
        <v>1152</v>
      </c>
      <c r="P952" s="195">
        <v>1158</v>
      </c>
      <c r="Q952" s="195">
        <v>1157</v>
      </c>
      <c r="R952" s="195">
        <v>1156</v>
      </c>
      <c r="S952" s="195">
        <v>1152</v>
      </c>
      <c r="T952" s="195">
        <v>1147</v>
      </c>
      <c r="U952" s="195">
        <v>1149.5</v>
      </c>
      <c r="V952" s="195">
        <v>1167.5</v>
      </c>
      <c r="W952" s="195">
        <v>1202</v>
      </c>
      <c r="X952" s="195">
        <v>1224.5</v>
      </c>
      <c r="Y952" s="195">
        <v>1201.5</v>
      </c>
      <c r="Z952" s="195">
        <v>1154</v>
      </c>
      <c r="AA952" s="195">
        <v>1091.5</v>
      </c>
      <c r="AB952" s="195">
        <v>1006.9999999999999</v>
      </c>
      <c r="AC952" s="195">
        <v>939.5</v>
      </c>
      <c r="AD952" s="195">
        <v>914.5</v>
      </c>
    </row>
    <row r="953" spans="1:30" x14ac:dyDescent="0.2">
      <c r="A953" s="77" t="s">
        <v>77</v>
      </c>
      <c r="B953" s="79" t="s">
        <v>176</v>
      </c>
      <c r="C953" s="105">
        <v>30</v>
      </c>
      <c r="D953" s="105">
        <v>34</v>
      </c>
      <c r="E953" s="105">
        <v>2929</v>
      </c>
      <c r="F953" s="105">
        <v>2850</v>
      </c>
      <c r="G953" s="105">
        <v>2753</v>
      </c>
      <c r="H953" s="105">
        <v>2657</v>
      </c>
      <c r="I953" s="105">
        <v>2593</v>
      </c>
      <c r="J953" s="105">
        <v>2576</v>
      </c>
      <c r="K953" s="105">
        <v>2618</v>
      </c>
      <c r="L953" s="195">
        <v>1200.5</v>
      </c>
      <c r="M953" s="195">
        <v>1186</v>
      </c>
      <c r="N953" s="195">
        <v>1178.5</v>
      </c>
      <c r="O953" s="195">
        <v>1176</v>
      </c>
      <c r="P953" s="195">
        <v>1179</v>
      </c>
      <c r="Q953" s="195">
        <v>1186</v>
      </c>
      <c r="R953" s="195">
        <v>1190.5</v>
      </c>
      <c r="S953" s="195">
        <v>1193.5</v>
      </c>
      <c r="T953" s="195">
        <v>1204.5</v>
      </c>
      <c r="U953" s="195">
        <v>1211</v>
      </c>
      <c r="V953" s="195">
        <v>1210</v>
      </c>
      <c r="W953" s="195">
        <v>1209.5</v>
      </c>
      <c r="X953" s="195">
        <v>1205</v>
      </c>
      <c r="Y953" s="195">
        <v>1199.5</v>
      </c>
      <c r="Z953" s="195">
        <v>1202</v>
      </c>
      <c r="AA953" s="195">
        <v>1220</v>
      </c>
      <c r="AB953" s="195">
        <v>1254</v>
      </c>
      <c r="AC953" s="195">
        <v>1276.5</v>
      </c>
      <c r="AD953" s="195">
        <v>1253.5</v>
      </c>
    </row>
    <row r="954" spans="1:30" x14ac:dyDescent="0.2">
      <c r="A954" s="77" t="s">
        <v>77</v>
      </c>
      <c r="B954" s="79" t="s">
        <v>176</v>
      </c>
      <c r="C954" s="105">
        <v>35</v>
      </c>
      <c r="D954" s="105">
        <v>39</v>
      </c>
      <c r="E954" s="105">
        <v>3101</v>
      </c>
      <c r="F954" s="105">
        <v>3046</v>
      </c>
      <c r="G954" s="105">
        <v>2998</v>
      </c>
      <c r="H954" s="105">
        <v>2950</v>
      </c>
      <c r="I954" s="105">
        <v>2892</v>
      </c>
      <c r="J954" s="105">
        <v>2818</v>
      </c>
      <c r="K954" s="105">
        <v>2743</v>
      </c>
      <c r="L954" s="195">
        <v>1410.5</v>
      </c>
      <c r="M954" s="195">
        <v>1365.5</v>
      </c>
      <c r="N954" s="195">
        <v>1330</v>
      </c>
      <c r="O954" s="195">
        <v>1291.5</v>
      </c>
      <c r="P954" s="195">
        <v>1255.5</v>
      </c>
      <c r="Q954" s="195">
        <v>1235.5</v>
      </c>
      <c r="R954" s="195">
        <v>1221</v>
      </c>
      <c r="S954" s="195">
        <v>1212.5</v>
      </c>
      <c r="T954" s="195">
        <v>1210.5</v>
      </c>
      <c r="U954" s="195">
        <v>1213.5</v>
      </c>
      <c r="V954" s="195">
        <v>1220</v>
      </c>
      <c r="W954" s="195">
        <v>1225</v>
      </c>
      <c r="X954" s="195">
        <v>1228</v>
      </c>
      <c r="Y954" s="195">
        <v>1238.5</v>
      </c>
      <c r="Z954" s="195">
        <v>1246</v>
      </c>
      <c r="AA954" s="195">
        <v>1245.5</v>
      </c>
      <c r="AB954" s="195">
        <v>1244</v>
      </c>
      <c r="AC954" s="195">
        <v>1240</v>
      </c>
      <c r="AD954" s="195">
        <v>1235</v>
      </c>
    </row>
    <row r="955" spans="1:30" x14ac:dyDescent="0.2">
      <c r="A955" s="77" t="s">
        <v>77</v>
      </c>
      <c r="B955" s="79" t="s">
        <v>176</v>
      </c>
      <c r="C955" s="105">
        <v>40</v>
      </c>
      <c r="D955" s="105">
        <v>44</v>
      </c>
      <c r="E955" s="105">
        <v>3383</v>
      </c>
      <c r="F955" s="105">
        <v>3295</v>
      </c>
      <c r="G955" s="105">
        <v>3218</v>
      </c>
      <c r="H955" s="105">
        <v>3151</v>
      </c>
      <c r="I955" s="105">
        <v>3088</v>
      </c>
      <c r="J955" s="105">
        <v>3025</v>
      </c>
      <c r="K955" s="105">
        <v>2971</v>
      </c>
      <c r="L955" s="195">
        <v>1564.5</v>
      </c>
      <c r="M955" s="195">
        <v>1552.5</v>
      </c>
      <c r="N955" s="195">
        <v>1525</v>
      </c>
      <c r="O955" s="195">
        <v>1495</v>
      </c>
      <c r="P955" s="195">
        <v>1467.5</v>
      </c>
      <c r="Q955" s="195">
        <v>1429</v>
      </c>
      <c r="R955" s="195">
        <v>1384.5</v>
      </c>
      <c r="S955" s="195">
        <v>1348.5</v>
      </c>
      <c r="T955" s="195">
        <v>1310.5</v>
      </c>
      <c r="U955" s="195">
        <v>1275</v>
      </c>
      <c r="V955" s="195">
        <v>1254.5</v>
      </c>
      <c r="W955" s="195">
        <v>1241</v>
      </c>
      <c r="X955" s="195">
        <v>1232.5</v>
      </c>
      <c r="Y955" s="195">
        <v>1230.5</v>
      </c>
      <c r="Z955" s="195">
        <v>1234</v>
      </c>
      <c r="AA955" s="195">
        <v>1240</v>
      </c>
      <c r="AB955" s="195">
        <v>1245</v>
      </c>
      <c r="AC955" s="195">
        <v>1248</v>
      </c>
      <c r="AD955" s="195">
        <v>1258.5</v>
      </c>
    </row>
    <row r="956" spans="1:30" x14ac:dyDescent="0.2">
      <c r="A956" s="77" t="s">
        <v>77</v>
      </c>
      <c r="B956" s="79" t="s">
        <v>176</v>
      </c>
      <c r="C956" s="105">
        <v>45</v>
      </c>
      <c r="D956" s="105">
        <v>49</v>
      </c>
      <c r="E956" s="105">
        <v>3832</v>
      </c>
      <c r="F956" s="105">
        <v>3748</v>
      </c>
      <c r="G956" s="105">
        <v>3646</v>
      </c>
      <c r="H956" s="105">
        <v>3533</v>
      </c>
      <c r="I956" s="105">
        <v>3423</v>
      </c>
      <c r="J956" s="105">
        <v>3323</v>
      </c>
      <c r="K956" s="105">
        <v>3238</v>
      </c>
      <c r="L956" s="195">
        <v>1422</v>
      </c>
      <c r="M956" s="195">
        <v>1451.5</v>
      </c>
      <c r="N956" s="195">
        <v>1490.5</v>
      </c>
      <c r="O956" s="195">
        <v>1536.5</v>
      </c>
      <c r="P956" s="195">
        <v>1565.5</v>
      </c>
      <c r="Q956" s="195">
        <v>1569</v>
      </c>
      <c r="R956" s="195">
        <v>1557.5</v>
      </c>
      <c r="S956" s="195">
        <v>1530.5</v>
      </c>
      <c r="T956" s="195">
        <v>1500.5</v>
      </c>
      <c r="U956" s="195">
        <v>1474</v>
      </c>
      <c r="V956" s="195">
        <v>1436</v>
      </c>
      <c r="W956" s="195">
        <v>1391.5</v>
      </c>
      <c r="X956" s="195">
        <v>1356</v>
      </c>
      <c r="Y956" s="195">
        <v>1318</v>
      </c>
      <c r="Z956" s="195">
        <v>1283</v>
      </c>
      <c r="AA956" s="195">
        <v>1262.5</v>
      </c>
      <c r="AB956" s="195">
        <v>1248.5</v>
      </c>
      <c r="AC956" s="195">
        <v>1241</v>
      </c>
      <c r="AD956" s="195">
        <v>1239</v>
      </c>
    </row>
    <row r="957" spans="1:30" x14ac:dyDescent="0.2">
      <c r="A957" s="77" t="s">
        <v>77</v>
      </c>
      <c r="B957" s="79" t="s">
        <v>176</v>
      </c>
      <c r="C957" s="105">
        <v>50</v>
      </c>
      <c r="D957" s="105">
        <v>54</v>
      </c>
      <c r="E957" s="105">
        <v>3970</v>
      </c>
      <c r="F957" s="105">
        <v>3939</v>
      </c>
      <c r="G957" s="105">
        <v>3914</v>
      </c>
      <c r="H957" s="105">
        <v>3883</v>
      </c>
      <c r="I957" s="105">
        <v>3841</v>
      </c>
      <c r="J957" s="105">
        <v>3777</v>
      </c>
      <c r="K957" s="105">
        <v>3696</v>
      </c>
      <c r="L957" s="195">
        <v>1354</v>
      </c>
      <c r="M957" s="195">
        <v>1387.5</v>
      </c>
      <c r="N957" s="195">
        <v>1404.5</v>
      </c>
      <c r="O957" s="195">
        <v>1402</v>
      </c>
      <c r="P957" s="195">
        <v>1401</v>
      </c>
      <c r="Q957" s="195">
        <v>1416</v>
      </c>
      <c r="R957" s="195">
        <v>1445.5</v>
      </c>
      <c r="S957" s="195">
        <v>1484.5</v>
      </c>
      <c r="T957" s="195">
        <v>1530</v>
      </c>
      <c r="U957" s="195">
        <v>1558.5</v>
      </c>
      <c r="V957" s="195">
        <v>1563.5</v>
      </c>
      <c r="W957" s="195">
        <v>1552.5</v>
      </c>
      <c r="X957" s="195">
        <v>1525.5</v>
      </c>
      <c r="Y957" s="195">
        <v>1495.5</v>
      </c>
      <c r="Z957" s="195">
        <v>1469</v>
      </c>
      <c r="AA957" s="195">
        <v>1433</v>
      </c>
      <c r="AB957" s="195">
        <v>1389</v>
      </c>
      <c r="AC957" s="195">
        <v>1353.5</v>
      </c>
      <c r="AD957" s="195">
        <v>1316</v>
      </c>
    </row>
    <row r="958" spans="1:30" x14ac:dyDescent="0.2">
      <c r="A958" s="77" t="s">
        <v>77</v>
      </c>
      <c r="B958" s="79" t="s">
        <v>176</v>
      </c>
      <c r="C958" s="105">
        <v>55</v>
      </c>
      <c r="D958" s="105">
        <v>59</v>
      </c>
      <c r="E958" s="105">
        <v>4022.9999999999995</v>
      </c>
      <c r="F958" s="105">
        <v>4024</v>
      </c>
      <c r="G958" s="105">
        <v>4006</v>
      </c>
      <c r="H958" s="105">
        <v>3972</v>
      </c>
      <c r="I958" s="105">
        <v>3939</v>
      </c>
      <c r="J958" s="105">
        <v>3906</v>
      </c>
      <c r="K958" s="105">
        <v>3879</v>
      </c>
      <c r="L958" s="195">
        <v>1160.5</v>
      </c>
      <c r="M958" s="195">
        <v>1183.5</v>
      </c>
      <c r="N958" s="195">
        <v>1219</v>
      </c>
      <c r="O958" s="195">
        <v>1265.5</v>
      </c>
      <c r="P958" s="195">
        <v>1303.5</v>
      </c>
      <c r="Q958" s="195">
        <v>1337.5</v>
      </c>
      <c r="R958" s="195">
        <v>1371.5</v>
      </c>
      <c r="S958" s="195">
        <v>1388</v>
      </c>
      <c r="T958" s="195">
        <v>1385</v>
      </c>
      <c r="U958" s="195">
        <v>1384</v>
      </c>
      <c r="V958" s="195">
        <v>1399</v>
      </c>
      <c r="W958" s="195">
        <v>1428</v>
      </c>
      <c r="X958" s="195">
        <v>1467</v>
      </c>
      <c r="Y958" s="195">
        <v>1512</v>
      </c>
      <c r="Z958" s="195">
        <v>1540.5</v>
      </c>
      <c r="AA958" s="195">
        <v>1546.5</v>
      </c>
      <c r="AB958" s="195">
        <v>1536</v>
      </c>
      <c r="AC958" s="195">
        <v>1508.5</v>
      </c>
      <c r="AD958" s="195">
        <v>1479.5</v>
      </c>
    </row>
    <row r="959" spans="1:30" x14ac:dyDescent="0.2">
      <c r="A959" s="77" t="s">
        <v>77</v>
      </c>
      <c r="B959" s="79" t="s">
        <v>176</v>
      </c>
      <c r="C959" s="105">
        <v>60</v>
      </c>
      <c r="D959" s="105">
        <v>64</v>
      </c>
      <c r="E959" s="105">
        <v>3750</v>
      </c>
      <c r="F959" s="105">
        <v>3759</v>
      </c>
      <c r="G959" s="105">
        <v>3801</v>
      </c>
      <c r="H959" s="105">
        <v>3860</v>
      </c>
      <c r="I959" s="105">
        <v>3912</v>
      </c>
      <c r="J959" s="105">
        <v>3938</v>
      </c>
      <c r="K959" s="105">
        <v>3941</v>
      </c>
      <c r="L959" s="195">
        <v>966.5</v>
      </c>
      <c r="M959" s="195">
        <v>1013.5000000000001</v>
      </c>
      <c r="N959" s="195">
        <v>1052.5</v>
      </c>
      <c r="O959" s="195">
        <v>1083</v>
      </c>
      <c r="P959" s="195">
        <v>1110</v>
      </c>
      <c r="Q959" s="195">
        <v>1133</v>
      </c>
      <c r="R959" s="195">
        <v>1155</v>
      </c>
      <c r="S959" s="195">
        <v>1190.5</v>
      </c>
      <c r="T959" s="195">
        <v>1236</v>
      </c>
      <c r="U959" s="195">
        <v>1273.5</v>
      </c>
      <c r="V959" s="195">
        <v>1306.5</v>
      </c>
      <c r="W959" s="195">
        <v>1339</v>
      </c>
      <c r="X959" s="195">
        <v>1356.5</v>
      </c>
      <c r="Y959" s="195">
        <v>1354.5</v>
      </c>
      <c r="Z959" s="195">
        <v>1354</v>
      </c>
      <c r="AA959" s="195">
        <v>1370</v>
      </c>
      <c r="AB959" s="195">
        <v>1399</v>
      </c>
      <c r="AC959" s="195">
        <v>1437</v>
      </c>
      <c r="AD959" s="195">
        <v>1481</v>
      </c>
    </row>
    <row r="960" spans="1:30" x14ac:dyDescent="0.2">
      <c r="A960" s="77" t="s">
        <v>77</v>
      </c>
      <c r="B960" s="79" t="s">
        <v>176</v>
      </c>
      <c r="C960" s="105">
        <v>65</v>
      </c>
      <c r="D960" s="105">
        <v>69</v>
      </c>
      <c r="E960" s="105">
        <v>3726</v>
      </c>
      <c r="F960" s="105">
        <v>3745</v>
      </c>
      <c r="G960" s="105">
        <v>3718</v>
      </c>
      <c r="H960" s="105">
        <v>3666</v>
      </c>
      <c r="I960" s="105">
        <v>3629</v>
      </c>
      <c r="J960" s="105">
        <v>3622</v>
      </c>
      <c r="K960" s="105">
        <v>3634</v>
      </c>
      <c r="L960" s="195">
        <v>698</v>
      </c>
      <c r="M960" s="195">
        <v>743</v>
      </c>
      <c r="N960" s="195">
        <v>781.5</v>
      </c>
      <c r="O960" s="195">
        <v>823</v>
      </c>
      <c r="P960" s="195">
        <v>873.5</v>
      </c>
      <c r="Q960" s="195">
        <v>923</v>
      </c>
      <c r="R960" s="195">
        <v>968</v>
      </c>
      <c r="S960" s="195">
        <v>1005.5000000000001</v>
      </c>
      <c r="T960" s="195">
        <v>1035</v>
      </c>
      <c r="U960" s="195">
        <v>1061.5</v>
      </c>
      <c r="V960" s="195">
        <v>1084.5</v>
      </c>
      <c r="W960" s="195">
        <v>1106.5</v>
      </c>
      <c r="X960" s="195">
        <v>1141</v>
      </c>
      <c r="Y960" s="195">
        <v>1186</v>
      </c>
      <c r="Z960" s="195">
        <v>1223</v>
      </c>
      <c r="AA960" s="195">
        <v>1254.5</v>
      </c>
      <c r="AB960" s="195">
        <v>1286.5</v>
      </c>
      <c r="AC960" s="195">
        <v>1304</v>
      </c>
      <c r="AD960" s="195">
        <v>1302.5</v>
      </c>
    </row>
    <row r="961" spans="1:30" x14ac:dyDescent="0.2">
      <c r="A961" s="77" t="s">
        <v>77</v>
      </c>
      <c r="B961" s="79" t="s">
        <v>176</v>
      </c>
      <c r="C961" s="105">
        <v>70</v>
      </c>
      <c r="D961" s="105">
        <v>74</v>
      </c>
      <c r="E961" s="105">
        <v>2806</v>
      </c>
      <c r="F961" s="105">
        <v>2965</v>
      </c>
      <c r="G961" s="105">
        <v>3130</v>
      </c>
      <c r="H961" s="105">
        <v>3288</v>
      </c>
      <c r="I961" s="105">
        <v>3415</v>
      </c>
      <c r="J961" s="105">
        <v>3498</v>
      </c>
      <c r="K961" s="105">
        <v>3516</v>
      </c>
      <c r="L961" s="195">
        <v>470</v>
      </c>
      <c r="M961" s="195">
        <v>492</v>
      </c>
      <c r="N961" s="195">
        <v>523</v>
      </c>
      <c r="O961" s="195">
        <v>559.5</v>
      </c>
      <c r="P961" s="195">
        <v>597</v>
      </c>
      <c r="Q961" s="195">
        <v>639.5</v>
      </c>
      <c r="R961" s="195">
        <v>681.5</v>
      </c>
      <c r="S961" s="195">
        <v>718</v>
      </c>
      <c r="T961" s="195">
        <v>757</v>
      </c>
      <c r="U961" s="195">
        <v>805.5</v>
      </c>
      <c r="V961" s="195">
        <v>852</v>
      </c>
      <c r="W961" s="195">
        <v>893.5</v>
      </c>
      <c r="X961" s="195">
        <v>929.5</v>
      </c>
      <c r="Y961" s="195">
        <v>958.5</v>
      </c>
      <c r="Z961" s="195">
        <v>984</v>
      </c>
      <c r="AA961" s="195">
        <v>1005.5000000000001</v>
      </c>
      <c r="AB961" s="195">
        <v>1027</v>
      </c>
      <c r="AC961" s="195">
        <v>1061.5</v>
      </c>
      <c r="AD961" s="195">
        <v>1104</v>
      </c>
    </row>
    <row r="962" spans="1:30" x14ac:dyDescent="0.2">
      <c r="A962" s="77" t="s">
        <v>77</v>
      </c>
      <c r="B962" s="79" t="s">
        <v>176</v>
      </c>
      <c r="C962" s="105">
        <v>75</v>
      </c>
      <c r="D962" s="105">
        <v>79</v>
      </c>
      <c r="E962" s="105">
        <v>1765</v>
      </c>
      <c r="F962" s="105">
        <v>1887</v>
      </c>
      <c r="G962" s="105">
        <v>2025</v>
      </c>
      <c r="H962" s="105">
        <v>2175</v>
      </c>
      <c r="I962" s="105">
        <v>2336</v>
      </c>
      <c r="J962" s="105">
        <v>2499</v>
      </c>
      <c r="K962" s="105">
        <v>2641</v>
      </c>
      <c r="L962" s="195">
        <v>288</v>
      </c>
      <c r="M962" s="195">
        <v>317</v>
      </c>
      <c r="N962" s="195">
        <v>340.5</v>
      </c>
      <c r="O962" s="195">
        <v>358</v>
      </c>
      <c r="P962" s="195">
        <v>378.5</v>
      </c>
      <c r="Q962" s="195">
        <v>399</v>
      </c>
      <c r="R962" s="195">
        <v>419</v>
      </c>
      <c r="S962" s="195">
        <v>447</v>
      </c>
      <c r="T962" s="195">
        <v>478</v>
      </c>
      <c r="U962" s="195">
        <v>511</v>
      </c>
      <c r="V962" s="195">
        <v>549.5</v>
      </c>
      <c r="W962" s="195">
        <v>586.5</v>
      </c>
      <c r="X962" s="195">
        <v>619.5</v>
      </c>
      <c r="Y962" s="195">
        <v>654.5</v>
      </c>
      <c r="Z962" s="195">
        <v>697.5</v>
      </c>
      <c r="AA962" s="195">
        <v>740.5</v>
      </c>
      <c r="AB962" s="195">
        <v>778.5</v>
      </c>
      <c r="AC962" s="195">
        <v>810.5</v>
      </c>
      <c r="AD962" s="195">
        <v>836.5</v>
      </c>
    </row>
    <row r="963" spans="1:30" x14ac:dyDescent="0.2">
      <c r="A963" s="77" t="s">
        <v>77</v>
      </c>
      <c r="B963" s="79" t="s">
        <v>176</v>
      </c>
      <c r="C963" s="105">
        <v>80</v>
      </c>
      <c r="D963" s="105">
        <v>84</v>
      </c>
      <c r="E963" s="105">
        <v>1031</v>
      </c>
      <c r="F963" s="105">
        <v>1091</v>
      </c>
      <c r="G963" s="105">
        <v>1153</v>
      </c>
      <c r="H963" s="105">
        <v>1225</v>
      </c>
      <c r="I963" s="105">
        <v>1313</v>
      </c>
      <c r="J963" s="105">
        <v>1421</v>
      </c>
      <c r="K963" s="105">
        <v>1526</v>
      </c>
      <c r="L963" s="195">
        <v>138.5</v>
      </c>
      <c r="M963" s="195">
        <v>148.5</v>
      </c>
      <c r="N963" s="195">
        <v>160</v>
      </c>
      <c r="O963" s="195">
        <v>175.5</v>
      </c>
      <c r="P963" s="195">
        <v>193.5</v>
      </c>
      <c r="Q963" s="195">
        <v>214</v>
      </c>
      <c r="R963" s="195">
        <v>236</v>
      </c>
      <c r="S963" s="195">
        <v>254</v>
      </c>
      <c r="T963" s="195">
        <v>268.5</v>
      </c>
      <c r="U963" s="195">
        <v>284.5</v>
      </c>
      <c r="V963" s="195">
        <v>300</v>
      </c>
      <c r="W963" s="195">
        <v>317</v>
      </c>
      <c r="X963" s="195">
        <v>340.5</v>
      </c>
      <c r="Y963" s="195">
        <v>366</v>
      </c>
      <c r="Z963" s="195">
        <v>392.5</v>
      </c>
      <c r="AA963" s="195">
        <v>423.5</v>
      </c>
      <c r="AB963" s="195">
        <v>453</v>
      </c>
      <c r="AC963" s="195">
        <v>479.5</v>
      </c>
      <c r="AD963" s="195">
        <v>509.49999999999994</v>
      </c>
    </row>
    <row r="964" spans="1:30" x14ac:dyDescent="0.2">
      <c r="A964" s="77" t="s">
        <v>77</v>
      </c>
      <c r="B964" s="79" t="s">
        <v>176</v>
      </c>
      <c r="C964" s="105">
        <v>85</v>
      </c>
      <c r="D964" s="105">
        <v>89</v>
      </c>
      <c r="E964" s="105">
        <v>504</v>
      </c>
      <c r="F964" s="105">
        <v>538</v>
      </c>
      <c r="G964" s="105">
        <v>574</v>
      </c>
      <c r="H964" s="105">
        <v>611</v>
      </c>
      <c r="I964" s="105">
        <v>651</v>
      </c>
      <c r="J964" s="105">
        <v>698</v>
      </c>
      <c r="K964" s="105">
        <v>747</v>
      </c>
      <c r="L964" s="195">
        <v>51.5</v>
      </c>
      <c r="M964" s="195">
        <v>54.5</v>
      </c>
      <c r="N964" s="195">
        <v>62</v>
      </c>
      <c r="O964" s="195">
        <v>68.5</v>
      </c>
      <c r="P964" s="195">
        <v>74</v>
      </c>
      <c r="Q964" s="195">
        <v>80.5</v>
      </c>
      <c r="R964" s="195">
        <v>87</v>
      </c>
      <c r="S964" s="195">
        <v>95</v>
      </c>
      <c r="T964" s="195">
        <v>105</v>
      </c>
      <c r="U964" s="195">
        <v>116.5</v>
      </c>
      <c r="V964" s="195">
        <v>129.5</v>
      </c>
      <c r="W964" s="195">
        <v>143</v>
      </c>
      <c r="X964" s="195">
        <v>155.5</v>
      </c>
      <c r="Y964" s="195">
        <v>164.5</v>
      </c>
      <c r="Z964" s="195">
        <v>174.5</v>
      </c>
      <c r="AA964" s="195">
        <v>186</v>
      </c>
      <c r="AB964" s="195">
        <v>198.5</v>
      </c>
      <c r="AC964" s="195">
        <v>215</v>
      </c>
      <c r="AD964" s="195">
        <v>232</v>
      </c>
    </row>
    <row r="965" spans="1:30" x14ac:dyDescent="0.2">
      <c r="A965" s="77" t="s">
        <v>77</v>
      </c>
      <c r="B965" s="79" t="s">
        <v>176</v>
      </c>
      <c r="C965" s="105">
        <v>90</v>
      </c>
      <c r="D965" s="105">
        <v>94</v>
      </c>
      <c r="E965" s="105">
        <v>209</v>
      </c>
      <c r="F965" s="105">
        <v>227</v>
      </c>
      <c r="G965" s="105">
        <v>234</v>
      </c>
      <c r="H965" s="105">
        <v>243</v>
      </c>
      <c r="I965" s="105">
        <v>249</v>
      </c>
      <c r="J965" s="105">
        <v>261</v>
      </c>
      <c r="K965" s="105">
        <v>288</v>
      </c>
      <c r="L965" s="195">
        <v>27</v>
      </c>
      <c r="M965" s="195">
        <v>26</v>
      </c>
      <c r="N965" s="195">
        <v>24</v>
      </c>
      <c r="O965" s="195">
        <v>23</v>
      </c>
      <c r="P965" s="195">
        <v>22.5</v>
      </c>
      <c r="Q965" s="195">
        <v>21.5</v>
      </c>
      <c r="R965" s="195">
        <v>22</v>
      </c>
      <c r="S965" s="195">
        <v>25.5</v>
      </c>
      <c r="T965" s="195">
        <v>28.5</v>
      </c>
      <c r="U965" s="195">
        <v>31</v>
      </c>
      <c r="V965" s="195">
        <v>34.5</v>
      </c>
      <c r="W965" s="195">
        <v>37.5</v>
      </c>
      <c r="X965" s="195">
        <v>41</v>
      </c>
      <c r="Y965" s="195">
        <v>45.5</v>
      </c>
      <c r="Z965" s="195">
        <v>51.5</v>
      </c>
      <c r="AA965" s="195">
        <v>58</v>
      </c>
      <c r="AB965" s="195">
        <v>64</v>
      </c>
      <c r="AC965" s="195">
        <v>69.5</v>
      </c>
      <c r="AD965" s="195">
        <v>74</v>
      </c>
    </row>
    <row r="966" spans="1:30" x14ac:dyDescent="0.2">
      <c r="A966" s="77" t="s">
        <v>77</v>
      </c>
      <c r="B966" s="79" t="s">
        <v>176</v>
      </c>
      <c r="C966" s="105">
        <v>95</v>
      </c>
      <c r="D966" s="105">
        <v>99</v>
      </c>
      <c r="E966" s="105">
        <v>46</v>
      </c>
      <c r="F966" s="105">
        <v>52</v>
      </c>
      <c r="G966" s="105">
        <v>64</v>
      </c>
      <c r="H966" s="105">
        <v>73</v>
      </c>
      <c r="I966" s="105">
        <v>76</v>
      </c>
      <c r="J966" s="105">
        <v>73</v>
      </c>
      <c r="K966" s="105">
        <v>79</v>
      </c>
      <c r="L966" s="195">
        <v>5.5</v>
      </c>
      <c r="M966" s="195">
        <v>5.5</v>
      </c>
      <c r="N966" s="195">
        <v>5.5</v>
      </c>
      <c r="O966" s="195">
        <v>5.5</v>
      </c>
      <c r="P966" s="195">
        <v>5</v>
      </c>
      <c r="Q966" s="195">
        <v>5.5</v>
      </c>
      <c r="R966" s="195">
        <v>6</v>
      </c>
      <c r="S966" s="195">
        <v>5.5</v>
      </c>
      <c r="T966" s="195">
        <v>5.5</v>
      </c>
      <c r="U966" s="195">
        <v>5.5</v>
      </c>
      <c r="V966" s="195">
        <v>5</v>
      </c>
      <c r="W966" s="195">
        <v>5.5</v>
      </c>
      <c r="X966" s="195">
        <v>6.5</v>
      </c>
      <c r="Y966" s="195">
        <v>7</v>
      </c>
      <c r="Z966" s="195">
        <v>7.5</v>
      </c>
      <c r="AA966" s="195">
        <v>9</v>
      </c>
      <c r="AB966" s="195">
        <v>10.5</v>
      </c>
      <c r="AC966" s="195">
        <v>11.5</v>
      </c>
      <c r="AD966" s="195">
        <v>12.5</v>
      </c>
    </row>
    <row r="967" spans="1:30" x14ac:dyDescent="0.2">
      <c r="A967" s="77" t="s">
        <v>77</v>
      </c>
      <c r="B967" s="79" t="s">
        <v>176</v>
      </c>
      <c r="C967" s="105">
        <v>100</v>
      </c>
      <c r="D967" s="105">
        <v>104</v>
      </c>
      <c r="E967" s="105">
        <v>6</v>
      </c>
      <c r="F967" s="105">
        <v>7</v>
      </c>
      <c r="G967" s="105">
        <v>7</v>
      </c>
      <c r="H967" s="105">
        <v>8</v>
      </c>
      <c r="I967" s="105">
        <v>8</v>
      </c>
      <c r="J967" s="105">
        <v>9</v>
      </c>
      <c r="K967" s="105">
        <v>10</v>
      </c>
      <c r="L967" s="195">
        <v>0</v>
      </c>
      <c r="M967" s="195">
        <v>0</v>
      </c>
      <c r="N967" s="195">
        <v>0</v>
      </c>
      <c r="O967" s="195">
        <v>0</v>
      </c>
      <c r="P967" s="195">
        <v>0</v>
      </c>
      <c r="Q967" s="195">
        <v>0</v>
      </c>
      <c r="R967" s="195">
        <v>0</v>
      </c>
      <c r="S967" s="195">
        <v>0</v>
      </c>
      <c r="T967" s="195">
        <v>0</v>
      </c>
      <c r="U967" s="195">
        <v>0</v>
      </c>
      <c r="V967" s="195">
        <v>0</v>
      </c>
      <c r="W967" s="195">
        <v>0</v>
      </c>
      <c r="X967" s="195">
        <v>0</v>
      </c>
      <c r="Y967" s="195">
        <v>0</v>
      </c>
      <c r="Z967" s="195">
        <v>0</v>
      </c>
      <c r="AA967" s="195">
        <v>0</v>
      </c>
      <c r="AB967" s="195">
        <v>0</v>
      </c>
      <c r="AC967" s="195">
        <v>0.5</v>
      </c>
      <c r="AD967" s="195">
        <v>0.5</v>
      </c>
    </row>
    <row r="968" spans="1:30" x14ac:dyDescent="0.2">
      <c r="A968" s="77" t="s">
        <v>45</v>
      </c>
      <c r="B968" s="79" t="s">
        <v>175</v>
      </c>
      <c r="C968" s="105">
        <v>0</v>
      </c>
      <c r="D968" s="105">
        <v>4</v>
      </c>
      <c r="E968" s="105">
        <v>120578</v>
      </c>
      <c r="F968" s="105">
        <v>122320</v>
      </c>
      <c r="G968" s="105">
        <v>122216</v>
      </c>
      <c r="H968" s="105">
        <v>120880</v>
      </c>
      <c r="I968" s="105">
        <v>119216</v>
      </c>
      <c r="J968" s="105">
        <v>117906</v>
      </c>
      <c r="K968" s="105">
        <v>115994</v>
      </c>
      <c r="L968" s="195">
        <v>84235</v>
      </c>
      <c r="M968" s="195">
        <v>82822.5</v>
      </c>
      <c r="N968" s="195">
        <v>81706</v>
      </c>
      <c r="O968" s="195">
        <v>80655.5</v>
      </c>
      <c r="P968" s="195">
        <v>79599</v>
      </c>
      <c r="Q968" s="195">
        <v>78614.5</v>
      </c>
      <c r="R968" s="195">
        <v>77709</v>
      </c>
      <c r="S968" s="195">
        <v>76784</v>
      </c>
      <c r="T968" s="195">
        <v>75838</v>
      </c>
      <c r="U968" s="195">
        <v>74879</v>
      </c>
      <c r="V968" s="195">
        <v>73828.5</v>
      </c>
      <c r="W968" s="195">
        <v>72675</v>
      </c>
      <c r="X968" s="195">
        <v>71490.5</v>
      </c>
      <c r="Y968" s="195">
        <v>70219.5</v>
      </c>
      <c r="Z968" s="195">
        <v>68865.5</v>
      </c>
      <c r="AA968" s="195">
        <v>67487.5</v>
      </c>
      <c r="AB968" s="195">
        <v>66108</v>
      </c>
      <c r="AC968" s="195">
        <v>64717.5</v>
      </c>
      <c r="AD968" s="195">
        <v>63354.5</v>
      </c>
    </row>
    <row r="969" spans="1:30" x14ac:dyDescent="0.2">
      <c r="A969" s="77" t="s">
        <v>45</v>
      </c>
      <c r="B969" s="79" t="s">
        <v>175</v>
      </c>
      <c r="C969" s="105">
        <v>5</v>
      </c>
      <c r="D969" s="105">
        <v>9</v>
      </c>
      <c r="E969" s="105">
        <v>116006</v>
      </c>
      <c r="F969" s="105">
        <v>115314</v>
      </c>
      <c r="G969" s="105">
        <v>115660</v>
      </c>
      <c r="H969" s="105">
        <v>116852</v>
      </c>
      <c r="I969" s="105">
        <v>118345</v>
      </c>
      <c r="J969" s="105">
        <v>119381</v>
      </c>
      <c r="K969" s="105">
        <v>119956</v>
      </c>
      <c r="L969" s="195">
        <v>95953.5</v>
      </c>
      <c r="M969" s="195">
        <v>93113</v>
      </c>
      <c r="N969" s="195">
        <v>90425</v>
      </c>
      <c r="O969" s="195">
        <v>87678</v>
      </c>
      <c r="P969" s="195">
        <v>85003.5</v>
      </c>
      <c r="Q969" s="195">
        <v>83012</v>
      </c>
      <c r="R969" s="195">
        <v>81605</v>
      </c>
      <c r="S969" s="195">
        <v>80493</v>
      </c>
      <c r="T969" s="195">
        <v>79446.5</v>
      </c>
      <c r="U969" s="195">
        <v>78394.5</v>
      </c>
      <c r="V969" s="195">
        <v>77414</v>
      </c>
      <c r="W969" s="195">
        <v>76512</v>
      </c>
      <c r="X969" s="195">
        <v>75590.5</v>
      </c>
      <c r="Y969" s="195">
        <v>74648.5</v>
      </c>
      <c r="Z969" s="195">
        <v>73694</v>
      </c>
      <c r="AA969" s="195">
        <v>72648</v>
      </c>
      <c r="AB969" s="195">
        <v>71499</v>
      </c>
      <c r="AC969" s="195">
        <v>70319.5</v>
      </c>
      <c r="AD969" s="195">
        <v>69053.5</v>
      </c>
    </row>
    <row r="970" spans="1:30" x14ac:dyDescent="0.2">
      <c r="A970" s="77" t="s">
        <v>45</v>
      </c>
      <c r="B970" s="79" t="s">
        <v>175</v>
      </c>
      <c r="C970" s="105">
        <v>10</v>
      </c>
      <c r="D970" s="105">
        <v>14</v>
      </c>
      <c r="E970" s="105">
        <v>125999</v>
      </c>
      <c r="F970" s="105">
        <v>122527</v>
      </c>
      <c r="G970" s="105">
        <v>119711</v>
      </c>
      <c r="H970" s="105">
        <v>117501</v>
      </c>
      <c r="I970" s="105">
        <v>115933</v>
      </c>
      <c r="J970" s="105">
        <v>115152</v>
      </c>
      <c r="K970" s="105">
        <v>114808</v>
      </c>
      <c r="L970" s="195">
        <v>105363</v>
      </c>
      <c r="M970" s="195">
        <v>103504.5</v>
      </c>
      <c r="N970" s="195">
        <v>101090.5</v>
      </c>
      <c r="O970" s="195">
        <v>99182.5</v>
      </c>
      <c r="P970" s="195">
        <v>97626.5</v>
      </c>
      <c r="Q970" s="195">
        <v>95241</v>
      </c>
      <c r="R970" s="195">
        <v>92406.5</v>
      </c>
      <c r="S970" s="195">
        <v>89722.5</v>
      </c>
      <c r="T970" s="195">
        <v>86980</v>
      </c>
      <c r="U970" s="195">
        <v>84309.5</v>
      </c>
      <c r="V970" s="195">
        <v>82320.5</v>
      </c>
      <c r="W970" s="195">
        <v>80917</v>
      </c>
      <c r="X970" s="195">
        <v>79808</v>
      </c>
      <c r="Y970" s="195">
        <v>78763.5</v>
      </c>
      <c r="Z970" s="195">
        <v>77713.5</v>
      </c>
      <c r="AA970" s="195">
        <v>76735</v>
      </c>
      <c r="AB970" s="195">
        <v>75835.5</v>
      </c>
      <c r="AC970" s="195">
        <v>74916.5</v>
      </c>
      <c r="AD970" s="195">
        <v>73976</v>
      </c>
    </row>
    <row r="971" spans="1:30" x14ac:dyDescent="0.2">
      <c r="A971" s="77" t="s">
        <v>45</v>
      </c>
      <c r="B971" s="79" t="s">
        <v>175</v>
      </c>
      <c r="C971" s="105">
        <v>15</v>
      </c>
      <c r="D971" s="105">
        <v>19</v>
      </c>
      <c r="E971" s="105">
        <v>139798</v>
      </c>
      <c r="F971" s="105">
        <v>136788</v>
      </c>
      <c r="G971" s="105">
        <v>133185</v>
      </c>
      <c r="H971" s="105">
        <v>129308</v>
      </c>
      <c r="I971" s="105">
        <v>125594</v>
      </c>
      <c r="J971" s="105">
        <v>122344</v>
      </c>
      <c r="K971" s="105">
        <v>119035</v>
      </c>
      <c r="L971" s="195">
        <v>115645.5</v>
      </c>
      <c r="M971" s="195">
        <v>113612</v>
      </c>
      <c r="N971" s="195">
        <v>111429</v>
      </c>
      <c r="O971" s="195">
        <v>108771.5</v>
      </c>
      <c r="P971" s="195">
        <v>105685</v>
      </c>
      <c r="Q971" s="195">
        <v>103307</v>
      </c>
      <c r="R971" s="195">
        <v>101457</v>
      </c>
      <c r="S971" s="195">
        <v>99052</v>
      </c>
      <c r="T971" s="195">
        <v>97151.5</v>
      </c>
      <c r="U971" s="195">
        <v>95602</v>
      </c>
      <c r="V971" s="195">
        <v>93223</v>
      </c>
      <c r="W971" s="195">
        <v>90396</v>
      </c>
      <c r="X971" s="195">
        <v>87720.5</v>
      </c>
      <c r="Y971" s="195">
        <v>84987</v>
      </c>
      <c r="Z971" s="195">
        <v>82326</v>
      </c>
      <c r="AA971" s="195">
        <v>80345</v>
      </c>
      <c r="AB971" s="195">
        <v>78946.5</v>
      </c>
      <c r="AC971" s="195">
        <v>77841.5</v>
      </c>
      <c r="AD971" s="195">
        <v>76801</v>
      </c>
    </row>
    <row r="972" spans="1:30" x14ac:dyDescent="0.2">
      <c r="A972" s="77" t="s">
        <v>45</v>
      </c>
      <c r="B972" s="79" t="s">
        <v>175</v>
      </c>
      <c r="C972" s="105">
        <v>20</v>
      </c>
      <c r="D972" s="105">
        <v>24</v>
      </c>
      <c r="E972" s="105">
        <v>135711</v>
      </c>
      <c r="F972" s="105">
        <v>136080</v>
      </c>
      <c r="G972" s="105">
        <v>136254</v>
      </c>
      <c r="H972" s="105">
        <v>135985</v>
      </c>
      <c r="I972" s="105">
        <v>134945</v>
      </c>
      <c r="J972" s="105">
        <v>133044</v>
      </c>
      <c r="K972" s="105">
        <v>130537</v>
      </c>
      <c r="L972" s="195">
        <v>122015.5</v>
      </c>
      <c r="M972" s="195">
        <v>117576</v>
      </c>
      <c r="N972" s="195">
        <v>114141</v>
      </c>
      <c r="O972" s="195">
        <v>112396</v>
      </c>
      <c r="P972" s="195">
        <v>111810.5</v>
      </c>
      <c r="Q972" s="195">
        <v>110638.5</v>
      </c>
      <c r="R972" s="195">
        <v>108624.5</v>
      </c>
      <c r="S972" s="195">
        <v>106460.5</v>
      </c>
      <c r="T972" s="195">
        <v>103822</v>
      </c>
      <c r="U972" s="195">
        <v>100758</v>
      </c>
      <c r="V972" s="195">
        <v>98399</v>
      </c>
      <c r="W972" s="195">
        <v>96564</v>
      </c>
      <c r="X972" s="195">
        <v>94177</v>
      </c>
      <c r="Y972" s="195">
        <v>92290.5</v>
      </c>
      <c r="Z972" s="195">
        <v>90753.5</v>
      </c>
      <c r="AA972" s="195">
        <v>88392</v>
      </c>
      <c r="AB972" s="195">
        <v>85584.5</v>
      </c>
      <c r="AC972" s="195">
        <v>82926</v>
      </c>
      <c r="AD972" s="195">
        <v>80210</v>
      </c>
    </row>
    <row r="973" spans="1:30" x14ac:dyDescent="0.2">
      <c r="A973" s="77" t="s">
        <v>45</v>
      </c>
      <c r="B973" s="79" t="s">
        <v>175</v>
      </c>
      <c r="C973" s="105">
        <v>25</v>
      </c>
      <c r="D973" s="105">
        <v>29</v>
      </c>
      <c r="E973" s="105">
        <v>122702</v>
      </c>
      <c r="F973" s="105">
        <v>124465</v>
      </c>
      <c r="G973" s="105">
        <v>126090</v>
      </c>
      <c r="H973" s="105">
        <v>127471</v>
      </c>
      <c r="I973" s="105">
        <v>128485.99999999999</v>
      </c>
      <c r="J973" s="105">
        <v>129067</v>
      </c>
      <c r="K973" s="105">
        <v>129679</v>
      </c>
      <c r="L973" s="195">
        <v>136278</v>
      </c>
      <c r="M973" s="195">
        <v>134082</v>
      </c>
      <c r="N973" s="195">
        <v>130788.00000000001</v>
      </c>
      <c r="O973" s="195">
        <v>125764</v>
      </c>
      <c r="P973" s="195">
        <v>120510.5</v>
      </c>
      <c r="Q973" s="195">
        <v>115972.5</v>
      </c>
      <c r="R973" s="195">
        <v>111578.5</v>
      </c>
      <c r="S973" s="195">
        <v>108178.5</v>
      </c>
      <c r="T973" s="195">
        <v>106455</v>
      </c>
      <c r="U973" s="195">
        <v>105879</v>
      </c>
      <c r="V973" s="195">
        <v>104721</v>
      </c>
      <c r="W973" s="195">
        <v>102728</v>
      </c>
      <c r="X973" s="195">
        <v>100585.5</v>
      </c>
      <c r="Y973" s="195">
        <v>97971.5</v>
      </c>
      <c r="Z973" s="195">
        <v>94934</v>
      </c>
      <c r="AA973" s="195">
        <v>92597</v>
      </c>
      <c r="AB973" s="195">
        <v>90780</v>
      </c>
      <c r="AC973" s="195">
        <v>88413.5</v>
      </c>
      <c r="AD973" s="195">
        <v>86546.5</v>
      </c>
    </row>
    <row r="974" spans="1:30" x14ac:dyDescent="0.2">
      <c r="A974" s="77" t="s">
        <v>45</v>
      </c>
      <c r="B974" s="79" t="s">
        <v>175</v>
      </c>
      <c r="C974" s="105">
        <v>30</v>
      </c>
      <c r="D974" s="105">
        <v>34</v>
      </c>
      <c r="E974" s="105">
        <v>106596</v>
      </c>
      <c r="F974" s="105">
        <v>109452</v>
      </c>
      <c r="G974" s="105">
        <v>111879</v>
      </c>
      <c r="H974" s="105">
        <v>113925</v>
      </c>
      <c r="I974" s="105">
        <v>115754</v>
      </c>
      <c r="J974" s="105">
        <v>117460</v>
      </c>
      <c r="K974" s="105">
        <v>119338</v>
      </c>
      <c r="L974" s="195">
        <v>128619</v>
      </c>
      <c r="M974" s="195">
        <v>129543.5</v>
      </c>
      <c r="N974" s="195">
        <v>130636.50000000001</v>
      </c>
      <c r="O974" s="195">
        <v>132012</v>
      </c>
      <c r="P974" s="195">
        <v>132286</v>
      </c>
      <c r="Q974" s="195">
        <v>130851.49999999999</v>
      </c>
      <c r="R974" s="195">
        <v>128693.99999999999</v>
      </c>
      <c r="S974" s="195">
        <v>125437.5</v>
      </c>
      <c r="T974" s="195">
        <v>120463.5</v>
      </c>
      <c r="U974" s="195">
        <v>115263</v>
      </c>
      <c r="V974" s="195">
        <v>110771.5</v>
      </c>
      <c r="W974" s="195">
        <v>106422</v>
      </c>
      <c r="X974" s="195">
        <v>103058.5</v>
      </c>
      <c r="Y974" s="195">
        <v>101357.5</v>
      </c>
      <c r="Z974" s="195">
        <v>100795</v>
      </c>
      <c r="AA974" s="195">
        <v>99654.5</v>
      </c>
      <c r="AB974" s="195">
        <v>97684.5</v>
      </c>
      <c r="AC974" s="195">
        <v>95565.5</v>
      </c>
      <c r="AD974" s="195">
        <v>92978</v>
      </c>
    </row>
    <row r="975" spans="1:30" x14ac:dyDescent="0.2">
      <c r="A975" s="77" t="s">
        <v>45</v>
      </c>
      <c r="B975" s="79" t="s">
        <v>175</v>
      </c>
      <c r="C975" s="105">
        <v>35</v>
      </c>
      <c r="D975" s="105">
        <v>39</v>
      </c>
      <c r="E975" s="105">
        <v>87218</v>
      </c>
      <c r="F975" s="105">
        <v>88905</v>
      </c>
      <c r="G975" s="105">
        <v>91901</v>
      </c>
      <c r="H975" s="105">
        <v>95687</v>
      </c>
      <c r="I975" s="105">
        <v>99425</v>
      </c>
      <c r="J975" s="105">
        <v>102582</v>
      </c>
      <c r="K975" s="105">
        <v>105509</v>
      </c>
      <c r="L975" s="195">
        <v>120601.5</v>
      </c>
      <c r="M975" s="195">
        <v>122238</v>
      </c>
      <c r="N975" s="195">
        <v>123396.5</v>
      </c>
      <c r="O975" s="195">
        <v>123668.5</v>
      </c>
      <c r="P975" s="195">
        <v>123621.5</v>
      </c>
      <c r="Q975" s="195">
        <v>124161</v>
      </c>
      <c r="R975" s="195">
        <v>125104.5</v>
      </c>
      <c r="S975" s="195">
        <v>126201</v>
      </c>
      <c r="T975" s="195">
        <v>127575</v>
      </c>
      <c r="U975" s="195">
        <v>127857</v>
      </c>
      <c r="V975" s="195">
        <v>126448</v>
      </c>
      <c r="W975" s="195">
        <v>124325</v>
      </c>
      <c r="X975" s="195">
        <v>121116</v>
      </c>
      <c r="Y975" s="195">
        <v>116206</v>
      </c>
      <c r="Z975" s="195">
        <v>111068</v>
      </c>
      <c r="AA975" s="195">
        <v>106632.5</v>
      </c>
      <c r="AB975" s="195">
        <v>102340.5</v>
      </c>
      <c r="AC975" s="195">
        <v>99025</v>
      </c>
      <c r="AD975" s="195">
        <v>97354</v>
      </c>
    </row>
    <row r="976" spans="1:30" x14ac:dyDescent="0.2">
      <c r="A976" s="77" t="s">
        <v>45</v>
      </c>
      <c r="B976" s="79" t="s">
        <v>175</v>
      </c>
      <c r="C976" s="105">
        <v>40</v>
      </c>
      <c r="D976" s="105">
        <v>44</v>
      </c>
      <c r="E976" s="105">
        <v>88494</v>
      </c>
      <c r="F976" s="105">
        <v>87300</v>
      </c>
      <c r="G976" s="105">
        <v>85738</v>
      </c>
      <c r="H976" s="105">
        <v>84251</v>
      </c>
      <c r="I976" s="105">
        <v>83539</v>
      </c>
      <c r="J976" s="105">
        <v>84021</v>
      </c>
      <c r="K976" s="105">
        <v>85773</v>
      </c>
      <c r="L976" s="195">
        <v>102912</v>
      </c>
      <c r="M976" s="195">
        <v>106093</v>
      </c>
      <c r="N976" s="195">
        <v>109225</v>
      </c>
      <c r="O976" s="195">
        <v>112081.5</v>
      </c>
      <c r="P976" s="195">
        <v>114560</v>
      </c>
      <c r="Q976" s="195">
        <v>116663</v>
      </c>
      <c r="R976" s="195">
        <v>118310.5</v>
      </c>
      <c r="S976" s="195">
        <v>119469.5</v>
      </c>
      <c r="T976" s="195">
        <v>119755</v>
      </c>
      <c r="U976" s="195">
        <v>119727</v>
      </c>
      <c r="V976" s="195">
        <v>120279</v>
      </c>
      <c r="W976" s="195">
        <v>121230.5</v>
      </c>
      <c r="X976" s="195">
        <v>122333</v>
      </c>
      <c r="Y976" s="195">
        <v>123706.5</v>
      </c>
      <c r="Z976" s="195">
        <v>124000</v>
      </c>
      <c r="AA976" s="195">
        <v>122627.5</v>
      </c>
      <c r="AB976" s="195">
        <v>120552</v>
      </c>
      <c r="AC976" s="195">
        <v>117405.5</v>
      </c>
      <c r="AD976" s="195">
        <v>112580.5</v>
      </c>
    </row>
    <row r="977" spans="1:30" x14ac:dyDescent="0.2">
      <c r="A977" s="77" t="s">
        <v>45</v>
      </c>
      <c r="B977" s="79" t="s">
        <v>175</v>
      </c>
      <c r="C977" s="105">
        <v>45</v>
      </c>
      <c r="D977" s="105">
        <v>49</v>
      </c>
      <c r="E977" s="105">
        <v>85848</v>
      </c>
      <c r="F977" s="105">
        <v>86018</v>
      </c>
      <c r="G977" s="105">
        <v>86226</v>
      </c>
      <c r="H977" s="105">
        <v>86311</v>
      </c>
      <c r="I977" s="105">
        <v>86037</v>
      </c>
      <c r="J977" s="105">
        <v>85311</v>
      </c>
      <c r="K977" s="105">
        <v>84217</v>
      </c>
      <c r="L977" s="195">
        <v>87553.5</v>
      </c>
      <c r="M977" s="195">
        <v>88642.5</v>
      </c>
      <c r="N977" s="195">
        <v>90358</v>
      </c>
      <c r="O977" s="195">
        <v>92745</v>
      </c>
      <c r="P977" s="195">
        <v>95838.5</v>
      </c>
      <c r="Q977" s="195">
        <v>99129.5</v>
      </c>
      <c r="R977" s="195">
        <v>102283.5</v>
      </c>
      <c r="S977" s="195">
        <v>105367.5</v>
      </c>
      <c r="T977" s="195">
        <v>108182</v>
      </c>
      <c r="U977" s="195">
        <v>110629</v>
      </c>
      <c r="V977" s="195">
        <v>112710.5</v>
      </c>
      <c r="W977" s="195">
        <v>114347</v>
      </c>
      <c r="X977" s="195">
        <v>115506.5</v>
      </c>
      <c r="Y977" s="195">
        <v>115811</v>
      </c>
      <c r="Z977" s="195">
        <v>115810.5</v>
      </c>
      <c r="AA977" s="195">
        <v>116382</v>
      </c>
      <c r="AB977" s="195">
        <v>117347</v>
      </c>
      <c r="AC977" s="195">
        <v>118459.5</v>
      </c>
      <c r="AD977" s="195">
        <v>119832.5</v>
      </c>
    </row>
    <row r="978" spans="1:30" x14ac:dyDescent="0.2">
      <c r="A978" s="77" t="s">
        <v>45</v>
      </c>
      <c r="B978" s="79" t="s">
        <v>175</v>
      </c>
      <c r="C978" s="105">
        <v>50</v>
      </c>
      <c r="D978" s="105">
        <v>54</v>
      </c>
      <c r="E978" s="105">
        <v>77875</v>
      </c>
      <c r="F978" s="105">
        <v>79151</v>
      </c>
      <c r="G978" s="105">
        <v>80186</v>
      </c>
      <c r="H978" s="105">
        <v>80998</v>
      </c>
      <c r="I978" s="105">
        <v>81632</v>
      </c>
      <c r="J978" s="105">
        <v>82115</v>
      </c>
      <c r="K978" s="105">
        <v>82354</v>
      </c>
      <c r="L978" s="195">
        <v>81321.5</v>
      </c>
      <c r="M978" s="195">
        <v>81748</v>
      </c>
      <c r="N978" s="195">
        <v>82176.5</v>
      </c>
      <c r="O978" s="195">
        <v>82632.5</v>
      </c>
      <c r="P978" s="195">
        <v>82938.5</v>
      </c>
      <c r="Q978" s="195">
        <v>83423.5</v>
      </c>
      <c r="R978" s="195">
        <v>84540</v>
      </c>
      <c r="S978" s="195">
        <v>86232.5</v>
      </c>
      <c r="T978" s="195">
        <v>88573.5</v>
      </c>
      <c r="U978" s="195">
        <v>91593.5</v>
      </c>
      <c r="V978" s="195">
        <v>94803.5</v>
      </c>
      <c r="W978" s="195">
        <v>97884.5</v>
      </c>
      <c r="X978" s="195">
        <v>100900</v>
      </c>
      <c r="Y978" s="195">
        <v>103657</v>
      </c>
      <c r="Z978" s="195">
        <v>106060.5</v>
      </c>
      <c r="AA978" s="195">
        <v>108111.5</v>
      </c>
      <c r="AB978" s="195">
        <v>109733</v>
      </c>
      <c r="AC978" s="195">
        <v>110894.5</v>
      </c>
      <c r="AD978" s="195">
        <v>111226.5</v>
      </c>
    </row>
    <row r="979" spans="1:30" x14ac:dyDescent="0.2">
      <c r="A979" s="77" t="s">
        <v>45</v>
      </c>
      <c r="B979" s="79" t="s">
        <v>175</v>
      </c>
      <c r="C979" s="105">
        <v>55</v>
      </c>
      <c r="D979" s="105">
        <v>59</v>
      </c>
      <c r="E979" s="105">
        <v>62788</v>
      </c>
      <c r="F979" s="105">
        <v>64833</v>
      </c>
      <c r="G979" s="105">
        <v>67063</v>
      </c>
      <c r="H979" s="105">
        <v>69327</v>
      </c>
      <c r="I979" s="105">
        <v>71402</v>
      </c>
      <c r="J979" s="105">
        <v>73155</v>
      </c>
      <c r="K979" s="105">
        <v>74484</v>
      </c>
      <c r="L979" s="195">
        <v>70637.5</v>
      </c>
      <c r="M979" s="195">
        <v>72605.5</v>
      </c>
      <c r="N979" s="195">
        <v>74045</v>
      </c>
      <c r="O979" s="195">
        <v>74927</v>
      </c>
      <c r="P979" s="195">
        <v>75553.5</v>
      </c>
      <c r="Q979" s="195">
        <v>76096</v>
      </c>
      <c r="R979" s="195">
        <v>76587</v>
      </c>
      <c r="S979" s="195">
        <v>77037</v>
      </c>
      <c r="T979" s="195">
        <v>77513</v>
      </c>
      <c r="U979" s="195">
        <v>77845.5</v>
      </c>
      <c r="V979" s="195">
        <v>78353</v>
      </c>
      <c r="W979" s="195">
        <v>79465</v>
      </c>
      <c r="X979" s="195">
        <v>81123.5</v>
      </c>
      <c r="Y979" s="195">
        <v>83396.5</v>
      </c>
      <c r="Z979" s="195">
        <v>86311</v>
      </c>
      <c r="AA979" s="195">
        <v>89408</v>
      </c>
      <c r="AB979" s="195">
        <v>92386</v>
      </c>
      <c r="AC979" s="195">
        <v>95301.5</v>
      </c>
      <c r="AD979" s="195">
        <v>97974</v>
      </c>
    </row>
    <row r="980" spans="1:30" x14ac:dyDescent="0.2">
      <c r="A980" s="77" t="s">
        <v>45</v>
      </c>
      <c r="B980" s="79" t="s">
        <v>175</v>
      </c>
      <c r="C980" s="105">
        <v>60</v>
      </c>
      <c r="D980" s="105">
        <v>64</v>
      </c>
      <c r="E980" s="105">
        <v>49283</v>
      </c>
      <c r="F980" s="105">
        <v>50572</v>
      </c>
      <c r="G980" s="105">
        <v>52105</v>
      </c>
      <c r="H980" s="105">
        <v>53832</v>
      </c>
      <c r="I980" s="105">
        <v>55694</v>
      </c>
      <c r="J980" s="105">
        <v>57662</v>
      </c>
      <c r="K980" s="105">
        <v>59687</v>
      </c>
      <c r="L980" s="195">
        <v>57915.5</v>
      </c>
      <c r="M980" s="195">
        <v>58849.5</v>
      </c>
      <c r="N980" s="195">
        <v>60081</v>
      </c>
      <c r="O980" s="195">
        <v>61168</v>
      </c>
      <c r="P980" s="195">
        <v>62277</v>
      </c>
      <c r="Q980" s="195">
        <v>64143.5</v>
      </c>
      <c r="R980" s="195">
        <v>66052</v>
      </c>
      <c r="S980" s="195">
        <v>67417.5</v>
      </c>
      <c r="T980" s="195">
        <v>68278.5</v>
      </c>
      <c r="U980" s="195">
        <v>68910.5</v>
      </c>
      <c r="V980" s="195">
        <v>69472.5</v>
      </c>
      <c r="W980" s="195">
        <v>69988</v>
      </c>
      <c r="X980" s="195">
        <v>70462.5</v>
      </c>
      <c r="Y980" s="195">
        <v>70959.5</v>
      </c>
      <c r="Z980" s="195">
        <v>71326.5</v>
      </c>
      <c r="AA980" s="195">
        <v>71861.5</v>
      </c>
      <c r="AB980" s="195">
        <v>72960</v>
      </c>
      <c r="AC980" s="195">
        <v>74566</v>
      </c>
      <c r="AD980" s="195">
        <v>76741</v>
      </c>
    </row>
    <row r="981" spans="1:30" x14ac:dyDescent="0.2">
      <c r="A981" s="77" t="s">
        <v>45</v>
      </c>
      <c r="B981" s="79" t="s">
        <v>175</v>
      </c>
      <c r="C981" s="105">
        <v>65</v>
      </c>
      <c r="D981" s="105">
        <v>69</v>
      </c>
      <c r="E981" s="105">
        <v>40002</v>
      </c>
      <c r="F981" s="105">
        <v>40814</v>
      </c>
      <c r="G981" s="105">
        <v>41532</v>
      </c>
      <c r="H981" s="105">
        <v>42251</v>
      </c>
      <c r="I981" s="105">
        <v>43122</v>
      </c>
      <c r="J981" s="105">
        <v>44233</v>
      </c>
      <c r="K981" s="105">
        <v>45452</v>
      </c>
      <c r="L981" s="195">
        <v>38601.5</v>
      </c>
      <c r="M981" s="195">
        <v>41014.5</v>
      </c>
      <c r="N981" s="195">
        <v>43478.5</v>
      </c>
      <c r="O981" s="195">
        <v>46142.5</v>
      </c>
      <c r="P981" s="195">
        <v>48653.5</v>
      </c>
      <c r="Q981" s="195">
        <v>50142.5</v>
      </c>
      <c r="R981" s="195">
        <v>51083</v>
      </c>
      <c r="S981" s="195">
        <v>52217</v>
      </c>
      <c r="T981" s="195">
        <v>53249</v>
      </c>
      <c r="U981" s="195">
        <v>54312.5</v>
      </c>
      <c r="V981" s="195">
        <v>56023</v>
      </c>
      <c r="W981" s="195">
        <v>57760.5</v>
      </c>
      <c r="X981" s="195">
        <v>59024</v>
      </c>
      <c r="Y981" s="195">
        <v>59850</v>
      </c>
      <c r="Z981" s="195">
        <v>60481</v>
      </c>
      <c r="AA981" s="195">
        <v>61057</v>
      </c>
      <c r="AB981" s="195">
        <v>61592</v>
      </c>
      <c r="AC981" s="195">
        <v>62089.5</v>
      </c>
      <c r="AD981" s="195">
        <v>62605</v>
      </c>
    </row>
    <row r="982" spans="1:30" x14ac:dyDescent="0.2">
      <c r="A982" s="77" t="s">
        <v>45</v>
      </c>
      <c r="B982" s="79" t="s">
        <v>175</v>
      </c>
      <c r="C982" s="105">
        <v>70</v>
      </c>
      <c r="D982" s="105">
        <v>74</v>
      </c>
      <c r="E982" s="105">
        <v>29271</v>
      </c>
      <c r="F982" s="105">
        <v>30071</v>
      </c>
      <c r="G982" s="105">
        <v>31150</v>
      </c>
      <c r="H982" s="105">
        <v>32372.999999999996</v>
      </c>
      <c r="I982" s="105">
        <v>33548</v>
      </c>
      <c r="J982" s="105">
        <v>34577</v>
      </c>
      <c r="K982" s="105">
        <v>35278</v>
      </c>
      <c r="L982" s="195">
        <v>24355.5</v>
      </c>
      <c r="M982" s="195">
        <v>24977.5</v>
      </c>
      <c r="N982" s="195">
        <v>26357</v>
      </c>
      <c r="O982" s="195">
        <v>27915</v>
      </c>
      <c r="P982" s="195">
        <v>29335.5</v>
      </c>
      <c r="Q982" s="195">
        <v>31060.5</v>
      </c>
      <c r="R982" s="195">
        <v>33163</v>
      </c>
      <c r="S982" s="195">
        <v>35223</v>
      </c>
      <c r="T982" s="195">
        <v>37458</v>
      </c>
      <c r="U982" s="195">
        <v>39568</v>
      </c>
      <c r="V982" s="195">
        <v>40825.5</v>
      </c>
      <c r="W982" s="195">
        <v>41645</v>
      </c>
      <c r="X982" s="195">
        <v>42644</v>
      </c>
      <c r="Y982" s="195">
        <v>43588.5</v>
      </c>
      <c r="Z982" s="195">
        <v>44572.5</v>
      </c>
      <c r="AA982" s="195">
        <v>46066.5</v>
      </c>
      <c r="AB982" s="195">
        <v>47569</v>
      </c>
      <c r="AC982" s="195">
        <v>48683.5</v>
      </c>
      <c r="AD982" s="195">
        <v>49442.5</v>
      </c>
    </row>
    <row r="983" spans="1:30" x14ac:dyDescent="0.2">
      <c r="A983" s="77" t="s">
        <v>45</v>
      </c>
      <c r="B983" s="79" t="s">
        <v>175</v>
      </c>
      <c r="C983" s="105">
        <v>75</v>
      </c>
      <c r="D983" s="105">
        <v>79</v>
      </c>
      <c r="E983" s="105">
        <v>21647</v>
      </c>
      <c r="F983" s="105">
        <v>21789</v>
      </c>
      <c r="G983" s="105">
        <v>21963</v>
      </c>
      <c r="H983" s="105">
        <v>22243</v>
      </c>
      <c r="I983" s="105">
        <v>22720</v>
      </c>
      <c r="J983" s="105">
        <v>23427</v>
      </c>
      <c r="K983" s="105">
        <v>24142</v>
      </c>
      <c r="L983" s="195">
        <v>17576</v>
      </c>
      <c r="M983" s="195">
        <v>17387.5</v>
      </c>
      <c r="N983" s="195">
        <v>16978</v>
      </c>
      <c r="O983" s="195">
        <v>16713.5</v>
      </c>
      <c r="P983" s="195">
        <v>16971</v>
      </c>
      <c r="Q983" s="195">
        <v>17385</v>
      </c>
      <c r="R983" s="195">
        <v>17979.5</v>
      </c>
      <c r="S983" s="195">
        <v>19019.5</v>
      </c>
      <c r="T983" s="195">
        <v>20193</v>
      </c>
      <c r="U983" s="195">
        <v>21293.5</v>
      </c>
      <c r="V983" s="195">
        <v>22620.5</v>
      </c>
      <c r="W983" s="195">
        <v>24224.5</v>
      </c>
      <c r="X983" s="195">
        <v>25796.5</v>
      </c>
      <c r="Y983" s="195">
        <v>27508</v>
      </c>
      <c r="Z983" s="195">
        <v>29125.5</v>
      </c>
      <c r="AA983" s="195">
        <v>30091.5</v>
      </c>
      <c r="AB983" s="195">
        <v>30745.5</v>
      </c>
      <c r="AC983" s="195">
        <v>31556.5</v>
      </c>
      <c r="AD983" s="195">
        <v>32357.5</v>
      </c>
    </row>
    <row r="984" spans="1:30" x14ac:dyDescent="0.2">
      <c r="A984" s="77" t="s">
        <v>45</v>
      </c>
      <c r="B984" s="79" t="s">
        <v>175</v>
      </c>
      <c r="C984" s="105">
        <v>80</v>
      </c>
      <c r="D984" s="105">
        <v>84</v>
      </c>
      <c r="E984" s="105">
        <v>14450</v>
      </c>
      <c r="F984" s="105">
        <v>14519</v>
      </c>
      <c r="G984" s="105">
        <v>14645</v>
      </c>
      <c r="H984" s="105">
        <v>14809</v>
      </c>
      <c r="I984" s="105">
        <v>14978</v>
      </c>
      <c r="J984" s="105">
        <v>15156</v>
      </c>
      <c r="K984" s="105">
        <v>15370</v>
      </c>
      <c r="L984" s="195">
        <v>8547</v>
      </c>
      <c r="M984" s="195">
        <v>9017</v>
      </c>
      <c r="N984" s="195">
        <v>9534.5</v>
      </c>
      <c r="O984" s="195">
        <v>9946.5</v>
      </c>
      <c r="P984" s="195">
        <v>10231.5</v>
      </c>
      <c r="Q984" s="195">
        <v>10372</v>
      </c>
      <c r="R984" s="195">
        <v>10356</v>
      </c>
      <c r="S984" s="195">
        <v>10122</v>
      </c>
      <c r="T984" s="195">
        <v>10001.5</v>
      </c>
      <c r="U984" s="195">
        <v>10228.5</v>
      </c>
      <c r="V984" s="195">
        <v>10545</v>
      </c>
      <c r="W984" s="195">
        <v>10960.5</v>
      </c>
      <c r="X984" s="195">
        <v>11634</v>
      </c>
      <c r="Y984" s="195">
        <v>12392</v>
      </c>
      <c r="Z984" s="195">
        <v>13128</v>
      </c>
      <c r="AA984" s="195">
        <v>14006.5</v>
      </c>
      <c r="AB984" s="195">
        <v>15058</v>
      </c>
      <c r="AC984" s="195">
        <v>16087.499999999998</v>
      </c>
      <c r="AD984" s="195">
        <v>17213.5</v>
      </c>
    </row>
    <row r="985" spans="1:30" x14ac:dyDescent="0.2">
      <c r="A985" s="77" t="s">
        <v>45</v>
      </c>
      <c r="B985" s="79" t="s">
        <v>175</v>
      </c>
      <c r="C985" s="105">
        <v>85</v>
      </c>
      <c r="D985" s="105">
        <v>89</v>
      </c>
      <c r="E985" s="105">
        <v>8678</v>
      </c>
      <c r="F985" s="105">
        <v>8780</v>
      </c>
      <c r="G985" s="105">
        <v>8715</v>
      </c>
      <c r="H985" s="105">
        <v>8554</v>
      </c>
      <c r="I985" s="105">
        <v>8398</v>
      </c>
      <c r="J985" s="105">
        <v>8305</v>
      </c>
      <c r="K985" s="105">
        <v>8504</v>
      </c>
      <c r="L985" s="195">
        <v>3191</v>
      </c>
      <c r="M985" s="195">
        <v>3098.5</v>
      </c>
      <c r="N985" s="195">
        <v>3157</v>
      </c>
      <c r="O985" s="195">
        <v>3310</v>
      </c>
      <c r="P985" s="195">
        <v>3529</v>
      </c>
      <c r="Q985" s="195">
        <v>3788.5</v>
      </c>
      <c r="R985" s="195">
        <v>4057.5</v>
      </c>
      <c r="S985" s="195">
        <v>4303</v>
      </c>
      <c r="T985" s="195">
        <v>4502</v>
      </c>
      <c r="U985" s="195">
        <v>4642.5</v>
      </c>
      <c r="V985" s="195">
        <v>4717</v>
      </c>
      <c r="W985" s="195">
        <v>4719.5</v>
      </c>
      <c r="X985" s="195">
        <v>4617</v>
      </c>
      <c r="Y985" s="195">
        <v>4584</v>
      </c>
      <c r="Z985" s="195">
        <v>4735.5</v>
      </c>
      <c r="AA985" s="195">
        <v>4924.5</v>
      </c>
      <c r="AB985" s="195">
        <v>5150</v>
      </c>
      <c r="AC985" s="195">
        <v>5487.5</v>
      </c>
      <c r="AD985" s="195">
        <v>5868.5</v>
      </c>
    </row>
    <row r="986" spans="1:30" x14ac:dyDescent="0.2">
      <c r="A986" s="77" t="s">
        <v>45</v>
      </c>
      <c r="B986" s="79" t="s">
        <v>175</v>
      </c>
      <c r="C986" s="105">
        <v>90</v>
      </c>
      <c r="D986" s="105">
        <v>94</v>
      </c>
      <c r="E986" s="105">
        <v>2949</v>
      </c>
      <c r="F986" s="105">
        <v>3346</v>
      </c>
      <c r="G986" s="105">
        <v>3640</v>
      </c>
      <c r="H986" s="105">
        <v>3821</v>
      </c>
      <c r="I986" s="105">
        <v>3853</v>
      </c>
      <c r="J986" s="105">
        <v>3729</v>
      </c>
      <c r="K986" s="105">
        <v>3936</v>
      </c>
      <c r="L986" s="195">
        <v>915.5</v>
      </c>
      <c r="M986" s="195">
        <v>933.5</v>
      </c>
      <c r="N986" s="195">
        <v>948.5</v>
      </c>
      <c r="O986" s="195">
        <v>944.5</v>
      </c>
      <c r="P986" s="195">
        <v>931</v>
      </c>
      <c r="Q986" s="195">
        <v>915</v>
      </c>
      <c r="R986" s="195">
        <v>912.5</v>
      </c>
      <c r="S986" s="195">
        <v>939.5</v>
      </c>
      <c r="T986" s="195">
        <v>996.5</v>
      </c>
      <c r="U986" s="195">
        <v>1072.5</v>
      </c>
      <c r="V986" s="195">
        <v>1159</v>
      </c>
      <c r="W986" s="195">
        <v>1246.5</v>
      </c>
      <c r="X986" s="195">
        <v>1326</v>
      </c>
      <c r="Y986" s="195">
        <v>1391</v>
      </c>
      <c r="Z986" s="195">
        <v>1437.5</v>
      </c>
      <c r="AA986" s="195">
        <v>1463.5</v>
      </c>
      <c r="AB986" s="195">
        <v>1466.5</v>
      </c>
      <c r="AC986" s="195">
        <v>1434.5</v>
      </c>
      <c r="AD986" s="195">
        <v>1433</v>
      </c>
    </row>
    <row r="987" spans="1:30" x14ac:dyDescent="0.2">
      <c r="A987" s="77" t="s">
        <v>45</v>
      </c>
      <c r="B987" s="79" t="s">
        <v>175</v>
      </c>
      <c r="C987" s="105">
        <v>95</v>
      </c>
      <c r="D987" s="105">
        <v>99</v>
      </c>
      <c r="E987" s="105">
        <v>692</v>
      </c>
      <c r="F987" s="105">
        <v>753</v>
      </c>
      <c r="G987" s="105">
        <v>857</v>
      </c>
      <c r="H987" s="105">
        <v>943</v>
      </c>
      <c r="I987" s="105">
        <v>961</v>
      </c>
      <c r="J987" s="105">
        <v>870</v>
      </c>
      <c r="K987" s="105">
        <v>985</v>
      </c>
      <c r="L987" s="195">
        <v>134</v>
      </c>
      <c r="M987" s="195">
        <v>134</v>
      </c>
      <c r="N987" s="195">
        <v>138</v>
      </c>
      <c r="O987" s="195">
        <v>143</v>
      </c>
      <c r="P987" s="195">
        <v>150</v>
      </c>
      <c r="Q987" s="195">
        <v>158.5</v>
      </c>
      <c r="R987" s="195">
        <v>165.5</v>
      </c>
      <c r="S987" s="195">
        <v>167.5</v>
      </c>
      <c r="T987" s="195">
        <v>166.5</v>
      </c>
      <c r="U987" s="195">
        <v>164.5</v>
      </c>
      <c r="V987" s="195">
        <v>162.5</v>
      </c>
      <c r="W987" s="195">
        <v>164</v>
      </c>
      <c r="X987" s="195">
        <v>170.5</v>
      </c>
      <c r="Y987" s="195">
        <v>182.5</v>
      </c>
      <c r="Z987" s="195">
        <v>197.5</v>
      </c>
      <c r="AA987" s="195">
        <v>215</v>
      </c>
      <c r="AB987" s="195">
        <v>233</v>
      </c>
      <c r="AC987" s="195">
        <v>248</v>
      </c>
      <c r="AD987" s="195">
        <v>260</v>
      </c>
    </row>
    <row r="988" spans="1:30" x14ac:dyDescent="0.2">
      <c r="A988" s="77" t="s">
        <v>45</v>
      </c>
      <c r="B988" s="79" t="s">
        <v>175</v>
      </c>
      <c r="C988" s="105">
        <v>100</v>
      </c>
      <c r="D988" s="105">
        <v>104</v>
      </c>
      <c r="E988" s="105">
        <v>115</v>
      </c>
      <c r="F988" s="105">
        <v>120</v>
      </c>
      <c r="G988" s="105">
        <v>125</v>
      </c>
      <c r="H988" s="105">
        <v>131</v>
      </c>
      <c r="I988" s="105">
        <v>138</v>
      </c>
      <c r="J988" s="105">
        <v>144</v>
      </c>
      <c r="K988" s="105">
        <v>151</v>
      </c>
      <c r="L988" s="195">
        <v>7</v>
      </c>
      <c r="M988" s="195">
        <v>8</v>
      </c>
      <c r="N988" s="195">
        <v>9.5</v>
      </c>
      <c r="O988" s="195">
        <v>11</v>
      </c>
      <c r="P988" s="195">
        <v>12</v>
      </c>
      <c r="Q988" s="195">
        <v>12</v>
      </c>
      <c r="R988" s="195">
        <v>12</v>
      </c>
      <c r="S988" s="195">
        <v>12.5</v>
      </c>
      <c r="T988" s="195">
        <v>13.5</v>
      </c>
      <c r="U988" s="195">
        <v>14.5</v>
      </c>
      <c r="V988" s="195">
        <v>15</v>
      </c>
      <c r="W988" s="195">
        <v>15</v>
      </c>
      <c r="X988" s="195">
        <v>15</v>
      </c>
      <c r="Y988" s="195">
        <v>15</v>
      </c>
      <c r="Z988" s="195">
        <v>15</v>
      </c>
      <c r="AA988" s="195">
        <v>15</v>
      </c>
      <c r="AB988" s="195">
        <v>15</v>
      </c>
      <c r="AC988" s="195">
        <v>15.5</v>
      </c>
      <c r="AD988" s="195">
        <v>17</v>
      </c>
    </row>
    <row r="989" spans="1:30" x14ac:dyDescent="0.2">
      <c r="A989" s="77" t="s">
        <v>45</v>
      </c>
      <c r="B989" s="79" t="s">
        <v>176</v>
      </c>
      <c r="C989" s="105">
        <v>0</v>
      </c>
      <c r="D989" s="105">
        <v>4</v>
      </c>
      <c r="E989" s="105">
        <v>115546</v>
      </c>
      <c r="F989" s="105">
        <v>116684</v>
      </c>
      <c r="G989" s="105">
        <v>116479</v>
      </c>
      <c r="H989" s="105">
        <v>115387</v>
      </c>
      <c r="I989" s="105">
        <v>114038</v>
      </c>
      <c r="J989" s="105">
        <v>112917</v>
      </c>
      <c r="K989" s="105">
        <v>111308</v>
      </c>
      <c r="L989" s="195">
        <v>81234</v>
      </c>
      <c r="M989" s="195">
        <v>79883.5</v>
      </c>
      <c r="N989" s="195">
        <v>78825.5</v>
      </c>
      <c r="O989" s="195">
        <v>77832.5</v>
      </c>
      <c r="P989" s="195">
        <v>76835.5</v>
      </c>
      <c r="Q989" s="195">
        <v>75906.5</v>
      </c>
      <c r="R989" s="195">
        <v>75046.5</v>
      </c>
      <c r="S989" s="195">
        <v>74162</v>
      </c>
      <c r="T989" s="195">
        <v>73254</v>
      </c>
      <c r="U989" s="195">
        <v>72332.5</v>
      </c>
      <c r="V989" s="195">
        <v>71324.5</v>
      </c>
      <c r="W989" s="195">
        <v>70218</v>
      </c>
      <c r="X989" s="195">
        <v>69080</v>
      </c>
      <c r="Y989" s="195">
        <v>67856</v>
      </c>
      <c r="Z989" s="195">
        <v>66550.5</v>
      </c>
      <c r="AA989" s="195">
        <v>65218</v>
      </c>
      <c r="AB989" s="195">
        <v>63883</v>
      </c>
      <c r="AC989" s="195">
        <v>62538.5</v>
      </c>
      <c r="AD989" s="195">
        <v>61219.5</v>
      </c>
    </row>
    <row r="990" spans="1:30" x14ac:dyDescent="0.2">
      <c r="A990" s="77" t="s">
        <v>45</v>
      </c>
      <c r="B990" s="79" t="s">
        <v>176</v>
      </c>
      <c r="C990" s="105">
        <v>5</v>
      </c>
      <c r="D990" s="105">
        <v>9</v>
      </c>
      <c r="E990" s="105">
        <v>112458</v>
      </c>
      <c r="F990" s="105">
        <v>111903</v>
      </c>
      <c r="G990" s="105">
        <v>112103</v>
      </c>
      <c r="H990" s="105">
        <v>112900</v>
      </c>
      <c r="I990" s="105">
        <v>113907</v>
      </c>
      <c r="J990" s="105">
        <v>114585</v>
      </c>
      <c r="K990" s="105">
        <v>114912</v>
      </c>
      <c r="L990" s="195">
        <v>92507.5</v>
      </c>
      <c r="M990" s="195">
        <v>89773.5</v>
      </c>
      <c r="N990" s="195">
        <v>87187</v>
      </c>
      <c r="O990" s="195">
        <v>84550</v>
      </c>
      <c r="P990" s="195">
        <v>81984</v>
      </c>
      <c r="Q990" s="195">
        <v>80071.5</v>
      </c>
      <c r="R990" s="195">
        <v>78727.5</v>
      </c>
      <c r="S990" s="195">
        <v>77674</v>
      </c>
      <c r="T990" s="195">
        <v>76685.5</v>
      </c>
      <c r="U990" s="195">
        <v>75692.5</v>
      </c>
      <c r="V990" s="195">
        <v>74767.5</v>
      </c>
      <c r="W990" s="195">
        <v>73912</v>
      </c>
      <c r="X990" s="195">
        <v>73030.5</v>
      </c>
      <c r="Y990" s="195">
        <v>72125.5</v>
      </c>
      <c r="Z990" s="195">
        <v>71207.5</v>
      </c>
      <c r="AA990" s="195">
        <v>70203.5</v>
      </c>
      <c r="AB990" s="195">
        <v>69100.5</v>
      </c>
      <c r="AC990" s="195">
        <v>67965</v>
      </c>
      <c r="AD990" s="195">
        <v>66745</v>
      </c>
    </row>
    <row r="991" spans="1:30" x14ac:dyDescent="0.2">
      <c r="A991" s="77" t="s">
        <v>45</v>
      </c>
      <c r="B991" s="79" t="s">
        <v>176</v>
      </c>
      <c r="C991" s="105">
        <v>10</v>
      </c>
      <c r="D991" s="105">
        <v>14</v>
      </c>
      <c r="E991" s="105">
        <v>120575</v>
      </c>
      <c r="F991" s="105">
        <v>117579</v>
      </c>
      <c r="G991" s="105">
        <v>115247</v>
      </c>
      <c r="H991" s="105">
        <v>113511</v>
      </c>
      <c r="I991" s="105">
        <v>112326</v>
      </c>
      <c r="J991" s="105">
        <v>111730</v>
      </c>
      <c r="K991" s="105">
        <v>111361</v>
      </c>
      <c r="L991" s="195">
        <v>101652</v>
      </c>
      <c r="M991" s="195">
        <v>99822.5</v>
      </c>
      <c r="N991" s="195">
        <v>97470.5</v>
      </c>
      <c r="O991" s="195">
        <v>95622.5</v>
      </c>
      <c r="P991" s="195">
        <v>94122.5</v>
      </c>
      <c r="Q991" s="195">
        <v>91825.5</v>
      </c>
      <c r="R991" s="195">
        <v>89096.5</v>
      </c>
      <c r="S991" s="195">
        <v>86513</v>
      </c>
      <c r="T991" s="195">
        <v>83879.5</v>
      </c>
      <c r="U991" s="195">
        <v>81316.5</v>
      </c>
      <c r="V991" s="195">
        <v>79406.5</v>
      </c>
      <c r="W991" s="195">
        <v>78065</v>
      </c>
      <c r="X991" s="195">
        <v>77013</v>
      </c>
      <c r="Y991" s="195">
        <v>76026.5</v>
      </c>
      <c r="Z991" s="195">
        <v>75034.5</v>
      </c>
      <c r="AA991" s="195">
        <v>74110.5</v>
      </c>
      <c r="AB991" s="195">
        <v>73257</v>
      </c>
      <c r="AC991" s="195">
        <v>72378</v>
      </c>
      <c r="AD991" s="195">
        <v>71474.5</v>
      </c>
    </row>
    <row r="992" spans="1:30" x14ac:dyDescent="0.2">
      <c r="A992" s="77" t="s">
        <v>45</v>
      </c>
      <c r="B992" s="79" t="s">
        <v>176</v>
      </c>
      <c r="C992" s="105">
        <v>15</v>
      </c>
      <c r="D992" s="105">
        <v>19</v>
      </c>
      <c r="E992" s="105">
        <v>133694</v>
      </c>
      <c r="F992" s="105">
        <v>130934</v>
      </c>
      <c r="G992" s="105">
        <v>127526</v>
      </c>
      <c r="H992" s="105">
        <v>123824</v>
      </c>
      <c r="I992" s="105">
        <v>120328</v>
      </c>
      <c r="J992" s="105">
        <v>117374</v>
      </c>
      <c r="K992" s="105">
        <v>114512</v>
      </c>
      <c r="L992" s="195">
        <v>111697.5</v>
      </c>
      <c r="M992" s="195">
        <v>109704</v>
      </c>
      <c r="N992" s="195">
        <v>107556.5</v>
      </c>
      <c r="O992" s="195">
        <v>104931</v>
      </c>
      <c r="P992" s="195">
        <v>101888.5</v>
      </c>
      <c r="Q992" s="195">
        <v>99543.5</v>
      </c>
      <c r="R992" s="195">
        <v>97719</v>
      </c>
      <c r="S992" s="195">
        <v>95371.5</v>
      </c>
      <c r="T992" s="195">
        <v>93528</v>
      </c>
      <c r="U992" s="195">
        <v>92032</v>
      </c>
      <c r="V992" s="195">
        <v>89738</v>
      </c>
      <c r="W992" s="195">
        <v>87013</v>
      </c>
      <c r="X992" s="195">
        <v>84434.5</v>
      </c>
      <c r="Y992" s="195">
        <v>81805.5</v>
      </c>
      <c r="Z992" s="195">
        <v>79247</v>
      </c>
      <c r="AA992" s="195">
        <v>77339.5</v>
      </c>
      <c r="AB992" s="195">
        <v>76000.5</v>
      </c>
      <c r="AC992" s="195">
        <v>74951.5</v>
      </c>
      <c r="AD992" s="195">
        <v>73966.5</v>
      </c>
    </row>
    <row r="993" spans="1:30" x14ac:dyDescent="0.2">
      <c r="A993" s="77" t="s">
        <v>45</v>
      </c>
      <c r="B993" s="79" t="s">
        <v>176</v>
      </c>
      <c r="C993" s="105">
        <v>20</v>
      </c>
      <c r="D993" s="105">
        <v>24</v>
      </c>
      <c r="E993" s="105">
        <v>130507</v>
      </c>
      <c r="F993" s="105">
        <v>131017</v>
      </c>
      <c r="G993" s="105">
        <v>131231</v>
      </c>
      <c r="H993" s="105">
        <v>130945</v>
      </c>
      <c r="I993" s="105">
        <v>129928</v>
      </c>
      <c r="J993" s="105">
        <v>128126</v>
      </c>
      <c r="K993" s="105">
        <v>125737</v>
      </c>
      <c r="L993" s="195">
        <v>117873</v>
      </c>
      <c r="M993" s="195">
        <v>113562</v>
      </c>
      <c r="N993" s="195">
        <v>110211.5</v>
      </c>
      <c r="O993" s="195">
        <v>108495.5</v>
      </c>
      <c r="P993" s="195">
        <v>107896.5</v>
      </c>
      <c r="Q993" s="195">
        <v>106725.5</v>
      </c>
      <c r="R993" s="195">
        <v>104743</v>
      </c>
      <c r="S993" s="195">
        <v>102604</v>
      </c>
      <c r="T993" s="195">
        <v>99986.5</v>
      </c>
      <c r="U993" s="195">
        <v>96953.5</v>
      </c>
      <c r="V993" s="195">
        <v>94616.5</v>
      </c>
      <c r="W993" s="195">
        <v>92797.5</v>
      </c>
      <c r="X993" s="195">
        <v>90456.5</v>
      </c>
      <c r="Y993" s="195">
        <v>88619</v>
      </c>
      <c r="Z993" s="195">
        <v>87128.5</v>
      </c>
      <c r="AA993" s="195">
        <v>84841</v>
      </c>
      <c r="AB993" s="195">
        <v>82122.5</v>
      </c>
      <c r="AC993" s="195">
        <v>79550.5</v>
      </c>
      <c r="AD993" s="195">
        <v>76928</v>
      </c>
    </row>
    <row r="994" spans="1:30" x14ac:dyDescent="0.2">
      <c r="A994" s="77" t="s">
        <v>45</v>
      </c>
      <c r="B994" s="79" t="s">
        <v>176</v>
      </c>
      <c r="C994" s="105">
        <v>25</v>
      </c>
      <c r="D994" s="105">
        <v>29</v>
      </c>
      <c r="E994" s="105">
        <v>119046</v>
      </c>
      <c r="F994" s="105">
        <v>120242</v>
      </c>
      <c r="G994" s="105">
        <v>121717</v>
      </c>
      <c r="H994" s="105">
        <v>123250</v>
      </c>
      <c r="I994" s="105">
        <v>124502</v>
      </c>
      <c r="J994" s="105">
        <v>125259</v>
      </c>
      <c r="K994" s="105">
        <v>125924</v>
      </c>
      <c r="L994" s="195">
        <v>131767.5</v>
      </c>
      <c r="M994" s="195">
        <v>129676.99999999999</v>
      </c>
      <c r="N994" s="195">
        <v>126502.5</v>
      </c>
      <c r="O994" s="195">
        <v>121630</v>
      </c>
      <c r="P994" s="195">
        <v>116533.5</v>
      </c>
      <c r="Q994" s="195">
        <v>112124</v>
      </c>
      <c r="R994" s="195">
        <v>107833</v>
      </c>
      <c r="S994" s="195">
        <v>104496</v>
      </c>
      <c r="T994" s="195">
        <v>102789.5</v>
      </c>
      <c r="U994" s="195">
        <v>102195.5</v>
      </c>
      <c r="V994" s="195">
        <v>101031</v>
      </c>
      <c r="W994" s="195">
        <v>99055.5</v>
      </c>
      <c r="X994" s="195">
        <v>96925</v>
      </c>
      <c r="Y994" s="195">
        <v>94318</v>
      </c>
      <c r="Z994" s="195">
        <v>91294</v>
      </c>
      <c r="AA994" s="195">
        <v>88964.5</v>
      </c>
      <c r="AB994" s="195">
        <v>87153</v>
      </c>
      <c r="AC994" s="195">
        <v>84820.5</v>
      </c>
      <c r="AD994" s="195">
        <v>82989.5</v>
      </c>
    </row>
    <row r="995" spans="1:30" x14ac:dyDescent="0.2">
      <c r="A995" s="77" t="s">
        <v>45</v>
      </c>
      <c r="B995" s="79" t="s">
        <v>176</v>
      </c>
      <c r="C995" s="105">
        <v>30</v>
      </c>
      <c r="D995" s="105">
        <v>34</v>
      </c>
      <c r="E995" s="105">
        <v>111308</v>
      </c>
      <c r="F995" s="105">
        <v>112726</v>
      </c>
      <c r="G995" s="105">
        <v>113498</v>
      </c>
      <c r="H995" s="105">
        <v>113869</v>
      </c>
      <c r="I995" s="105">
        <v>114290</v>
      </c>
      <c r="J995" s="105">
        <v>115034</v>
      </c>
      <c r="K995" s="105">
        <v>116298</v>
      </c>
      <c r="L995" s="195">
        <v>124722.5</v>
      </c>
      <c r="M995" s="195">
        <v>125588</v>
      </c>
      <c r="N995" s="195">
        <v>126640</v>
      </c>
      <c r="O995" s="195">
        <v>128001</v>
      </c>
      <c r="P995" s="195">
        <v>128310.49999999999</v>
      </c>
      <c r="Q995" s="195">
        <v>126954</v>
      </c>
      <c r="R995" s="195">
        <v>124883.5</v>
      </c>
      <c r="S995" s="195">
        <v>121727</v>
      </c>
      <c r="T995" s="195">
        <v>116878</v>
      </c>
      <c r="U995" s="195">
        <v>111804</v>
      </c>
      <c r="V995" s="195">
        <v>107414.5</v>
      </c>
      <c r="W995" s="195">
        <v>103144</v>
      </c>
      <c r="X995" s="195">
        <v>99824</v>
      </c>
      <c r="Y995" s="195">
        <v>98128</v>
      </c>
      <c r="Z995" s="195">
        <v>97540.5</v>
      </c>
      <c r="AA995" s="195">
        <v>96384</v>
      </c>
      <c r="AB995" s="195">
        <v>94418.5</v>
      </c>
      <c r="AC995" s="195">
        <v>92297.5</v>
      </c>
      <c r="AD995" s="195">
        <v>89702</v>
      </c>
    </row>
    <row r="996" spans="1:30" x14ac:dyDescent="0.2">
      <c r="A996" s="77" t="s">
        <v>45</v>
      </c>
      <c r="B996" s="79" t="s">
        <v>176</v>
      </c>
      <c r="C996" s="105">
        <v>35</v>
      </c>
      <c r="D996" s="105">
        <v>39</v>
      </c>
      <c r="E996" s="105">
        <v>96910</v>
      </c>
      <c r="F996" s="105">
        <v>98420</v>
      </c>
      <c r="G996" s="105">
        <v>100860</v>
      </c>
      <c r="H996" s="105">
        <v>103763</v>
      </c>
      <c r="I996" s="105">
        <v>106396</v>
      </c>
      <c r="J996" s="105">
        <v>108307</v>
      </c>
      <c r="K996" s="105">
        <v>109780</v>
      </c>
      <c r="L996" s="195">
        <v>117895.5</v>
      </c>
      <c r="M996" s="195">
        <v>119456</v>
      </c>
      <c r="N996" s="195">
        <v>120526.5</v>
      </c>
      <c r="O996" s="195">
        <v>120716.5</v>
      </c>
      <c r="P996" s="195">
        <v>120594.5</v>
      </c>
      <c r="Q996" s="195">
        <v>121060.5</v>
      </c>
      <c r="R996" s="195">
        <v>121943</v>
      </c>
      <c r="S996" s="195">
        <v>122999.5</v>
      </c>
      <c r="T996" s="195">
        <v>124362</v>
      </c>
      <c r="U996" s="195">
        <v>124677.5</v>
      </c>
      <c r="V996" s="195">
        <v>123335</v>
      </c>
      <c r="W996" s="195">
        <v>121283</v>
      </c>
      <c r="X996" s="195">
        <v>118150.5</v>
      </c>
      <c r="Y996" s="195">
        <v>113333</v>
      </c>
      <c r="Z996" s="195">
        <v>108291</v>
      </c>
      <c r="AA996" s="195">
        <v>103930.5</v>
      </c>
      <c r="AB996" s="195">
        <v>99689</v>
      </c>
      <c r="AC996" s="195">
        <v>96393.5</v>
      </c>
      <c r="AD996" s="195">
        <v>94712.5</v>
      </c>
    </row>
    <row r="997" spans="1:30" x14ac:dyDescent="0.2">
      <c r="A997" s="77" t="s">
        <v>45</v>
      </c>
      <c r="B997" s="79" t="s">
        <v>176</v>
      </c>
      <c r="C997" s="105">
        <v>40</v>
      </c>
      <c r="D997" s="105">
        <v>44</v>
      </c>
      <c r="E997" s="105">
        <v>95780</v>
      </c>
      <c r="F997" s="105">
        <v>95325</v>
      </c>
      <c r="G997" s="105">
        <v>94629</v>
      </c>
      <c r="H997" s="105">
        <v>93991</v>
      </c>
      <c r="I997" s="105">
        <v>93874</v>
      </c>
      <c r="J997" s="105">
        <v>94551</v>
      </c>
      <c r="K997" s="105">
        <v>96111</v>
      </c>
      <c r="L997" s="195">
        <v>101407</v>
      </c>
      <c r="M997" s="195">
        <v>104457.5</v>
      </c>
      <c r="N997" s="195">
        <v>107546</v>
      </c>
      <c r="O997" s="195">
        <v>110400</v>
      </c>
      <c r="P997" s="195">
        <v>112863</v>
      </c>
      <c r="Q997" s="195">
        <v>114919.5</v>
      </c>
      <c r="R997" s="195">
        <v>116498.5</v>
      </c>
      <c r="S997" s="195">
        <v>117576</v>
      </c>
      <c r="T997" s="195">
        <v>117779</v>
      </c>
      <c r="U997" s="195">
        <v>117671.5</v>
      </c>
      <c r="V997" s="195">
        <v>118148.5</v>
      </c>
      <c r="W997" s="195">
        <v>119039</v>
      </c>
      <c r="X997" s="195">
        <v>120103.5</v>
      </c>
      <c r="Y997" s="195">
        <v>121470</v>
      </c>
      <c r="Z997" s="195">
        <v>121793.5</v>
      </c>
      <c r="AA997" s="195">
        <v>120472.5</v>
      </c>
      <c r="AB997" s="195">
        <v>118448</v>
      </c>
      <c r="AC997" s="195">
        <v>115352</v>
      </c>
      <c r="AD997" s="195">
        <v>110583</v>
      </c>
    </row>
    <row r="998" spans="1:30" x14ac:dyDescent="0.2">
      <c r="A998" s="77" t="s">
        <v>45</v>
      </c>
      <c r="B998" s="79" t="s">
        <v>176</v>
      </c>
      <c r="C998" s="105">
        <v>45</v>
      </c>
      <c r="D998" s="105">
        <v>49</v>
      </c>
      <c r="E998" s="105">
        <v>91596</v>
      </c>
      <c r="F998" s="105">
        <v>92671</v>
      </c>
      <c r="G998" s="105">
        <v>93367</v>
      </c>
      <c r="H998" s="105">
        <v>93701</v>
      </c>
      <c r="I998" s="105">
        <v>93737</v>
      </c>
      <c r="J998" s="105">
        <v>93547</v>
      </c>
      <c r="K998" s="105">
        <v>93161</v>
      </c>
      <c r="L998" s="195">
        <v>89244.5</v>
      </c>
      <c r="M998" s="195">
        <v>89708.5</v>
      </c>
      <c r="N998" s="195">
        <v>90884</v>
      </c>
      <c r="O998" s="195">
        <v>92829</v>
      </c>
      <c r="P998" s="195">
        <v>95605</v>
      </c>
      <c r="Q998" s="195">
        <v>98699.5</v>
      </c>
      <c r="R998" s="195">
        <v>101755</v>
      </c>
      <c r="S998" s="195">
        <v>104824.5</v>
      </c>
      <c r="T998" s="195">
        <v>107662.5</v>
      </c>
      <c r="U998" s="195">
        <v>110113</v>
      </c>
      <c r="V998" s="195">
        <v>112165</v>
      </c>
      <c r="W998" s="195">
        <v>113747</v>
      </c>
      <c r="X998" s="195">
        <v>114832.5</v>
      </c>
      <c r="Y998" s="195">
        <v>115053</v>
      </c>
      <c r="Z998" s="195">
        <v>114969</v>
      </c>
      <c r="AA998" s="195">
        <v>115465.5</v>
      </c>
      <c r="AB998" s="195">
        <v>116370.5</v>
      </c>
      <c r="AC998" s="195">
        <v>117446</v>
      </c>
      <c r="AD998" s="195">
        <v>118817</v>
      </c>
    </row>
    <row r="999" spans="1:30" x14ac:dyDescent="0.2">
      <c r="A999" s="77" t="s">
        <v>45</v>
      </c>
      <c r="B999" s="79" t="s">
        <v>176</v>
      </c>
      <c r="C999" s="105">
        <v>50</v>
      </c>
      <c r="D999" s="105">
        <v>54</v>
      </c>
      <c r="E999" s="105">
        <v>78848</v>
      </c>
      <c r="F999" s="105">
        <v>80608</v>
      </c>
      <c r="G999" s="105">
        <v>82879</v>
      </c>
      <c r="H999" s="105">
        <v>85350</v>
      </c>
      <c r="I999" s="105">
        <v>87536</v>
      </c>
      <c r="J999" s="105">
        <v>89150</v>
      </c>
      <c r="K999" s="105">
        <v>90272</v>
      </c>
      <c r="L999" s="195">
        <v>87807.5</v>
      </c>
      <c r="M999" s="195">
        <v>87515.5</v>
      </c>
      <c r="N999" s="195">
        <v>87204</v>
      </c>
      <c r="O999" s="195">
        <v>86926</v>
      </c>
      <c r="P999" s="195">
        <v>86520.5</v>
      </c>
      <c r="Q999" s="195">
        <v>86339</v>
      </c>
      <c r="R999" s="195">
        <v>86867.5</v>
      </c>
      <c r="S999" s="195">
        <v>88056</v>
      </c>
      <c r="T999" s="195">
        <v>89996</v>
      </c>
      <c r="U999" s="195">
        <v>92746.5</v>
      </c>
      <c r="V999" s="195">
        <v>95807.5</v>
      </c>
      <c r="W999" s="195">
        <v>98833</v>
      </c>
      <c r="X999" s="195">
        <v>101873</v>
      </c>
      <c r="Y999" s="195">
        <v>104686.5</v>
      </c>
      <c r="Z999" s="195">
        <v>107121.5</v>
      </c>
      <c r="AA999" s="195">
        <v>109167</v>
      </c>
      <c r="AB999" s="195">
        <v>110751.5</v>
      </c>
      <c r="AC999" s="195">
        <v>111850</v>
      </c>
      <c r="AD999" s="195">
        <v>112100.5</v>
      </c>
    </row>
    <row r="1000" spans="1:30" x14ac:dyDescent="0.2">
      <c r="A1000" s="77" t="s">
        <v>45</v>
      </c>
      <c r="B1000" s="79" t="s">
        <v>176</v>
      </c>
      <c r="C1000" s="105">
        <v>55</v>
      </c>
      <c r="D1000" s="105">
        <v>59</v>
      </c>
      <c r="E1000" s="105">
        <v>69903</v>
      </c>
      <c r="F1000" s="105">
        <v>71834</v>
      </c>
      <c r="G1000" s="105">
        <v>72994</v>
      </c>
      <c r="H1000" s="105">
        <v>73739</v>
      </c>
      <c r="I1000" s="105">
        <v>74662</v>
      </c>
      <c r="J1000" s="105">
        <v>76113</v>
      </c>
      <c r="K1000" s="105">
        <v>77889</v>
      </c>
      <c r="L1000" s="195">
        <v>80707.5</v>
      </c>
      <c r="M1000" s="195">
        <v>82470.5</v>
      </c>
      <c r="N1000" s="195">
        <v>83605</v>
      </c>
      <c r="O1000" s="195">
        <v>84067</v>
      </c>
      <c r="P1000" s="195">
        <v>84164.5</v>
      </c>
      <c r="Q1000" s="195">
        <v>84093</v>
      </c>
      <c r="R1000" s="195">
        <v>83915</v>
      </c>
      <c r="S1000" s="195">
        <v>83666</v>
      </c>
      <c r="T1000" s="195">
        <v>83448</v>
      </c>
      <c r="U1000" s="195">
        <v>83106.5</v>
      </c>
      <c r="V1000" s="195">
        <v>82983.5</v>
      </c>
      <c r="W1000" s="195">
        <v>83548.5</v>
      </c>
      <c r="X1000" s="195">
        <v>84751</v>
      </c>
      <c r="Y1000" s="195">
        <v>86680.5</v>
      </c>
      <c r="Z1000" s="195">
        <v>89395.5</v>
      </c>
      <c r="AA1000" s="195">
        <v>92411.5</v>
      </c>
      <c r="AB1000" s="195">
        <v>95394</v>
      </c>
      <c r="AC1000" s="195">
        <v>98392.5</v>
      </c>
      <c r="AD1000" s="195">
        <v>101172.5</v>
      </c>
    </row>
    <row r="1001" spans="1:30" x14ac:dyDescent="0.2">
      <c r="A1001" s="77" t="s">
        <v>45</v>
      </c>
      <c r="B1001" s="79" t="s">
        <v>176</v>
      </c>
      <c r="C1001" s="105">
        <v>60</v>
      </c>
      <c r="D1001" s="105">
        <v>64</v>
      </c>
      <c r="E1001" s="105">
        <v>49908</v>
      </c>
      <c r="F1001" s="105">
        <v>52615</v>
      </c>
      <c r="G1001" s="105">
        <v>56184</v>
      </c>
      <c r="H1001" s="105">
        <v>60125</v>
      </c>
      <c r="I1001" s="105">
        <v>63696</v>
      </c>
      <c r="J1001" s="105">
        <v>66463</v>
      </c>
      <c r="K1001" s="105">
        <v>68331</v>
      </c>
      <c r="L1001" s="195">
        <v>69202</v>
      </c>
      <c r="M1001" s="195">
        <v>70464.5</v>
      </c>
      <c r="N1001" s="195">
        <v>71882</v>
      </c>
      <c r="O1001" s="195">
        <v>73006</v>
      </c>
      <c r="P1001" s="195">
        <v>74073</v>
      </c>
      <c r="Q1001" s="195">
        <v>75894</v>
      </c>
      <c r="R1001" s="195">
        <v>77692</v>
      </c>
      <c r="S1001" s="195">
        <v>78833</v>
      </c>
      <c r="T1001" s="195">
        <v>79339.5</v>
      </c>
      <c r="U1001" s="195">
        <v>79504.5</v>
      </c>
      <c r="V1001" s="195">
        <v>79511</v>
      </c>
      <c r="W1001" s="195">
        <v>79414</v>
      </c>
      <c r="X1001" s="195">
        <v>79247.5</v>
      </c>
      <c r="Y1001" s="195">
        <v>79107</v>
      </c>
      <c r="Z1001" s="195">
        <v>78846.5</v>
      </c>
      <c r="AA1001" s="195">
        <v>78797.5</v>
      </c>
      <c r="AB1001" s="195">
        <v>79407.5</v>
      </c>
      <c r="AC1001" s="195">
        <v>80626</v>
      </c>
      <c r="AD1001" s="195">
        <v>82541</v>
      </c>
    </row>
    <row r="1002" spans="1:30" x14ac:dyDescent="0.2">
      <c r="A1002" s="77" t="s">
        <v>45</v>
      </c>
      <c r="B1002" s="79" t="s">
        <v>176</v>
      </c>
      <c r="C1002" s="105">
        <v>65</v>
      </c>
      <c r="D1002" s="105">
        <v>69</v>
      </c>
      <c r="E1002" s="105">
        <v>40918</v>
      </c>
      <c r="F1002" s="105">
        <v>41601</v>
      </c>
      <c r="G1002" s="105">
        <v>42145</v>
      </c>
      <c r="H1002" s="105">
        <v>42833</v>
      </c>
      <c r="I1002" s="105">
        <v>44102</v>
      </c>
      <c r="J1002" s="105">
        <v>46183</v>
      </c>
      <c r="K1002" s="105">
        <v>48766</v>
      </c>
      <c r="L1002" s="195">
        <v>47814</v>
      </c>
      <c r="M1002" s="195">
        <v>51012.5</v>
      </c>
      <c r="N1002" s="195">
        <v>54247</v>
      </c>
      <c r="O1002" s="195">
        <v>57707.5</v>
      </c>
      <c r="P1002" s="195">
        <v>60958.5</v>
      </c>
      <c r="Q1002" s="195">
        <v>63003</v>
      </c>
      <c r="R1002" s="195">
        <v>64318.5</v>
      </c>
      <c r="S1002" s="195">
        <v>65704</v>
      </c>
      <c r="T1002" s="195">
        <v>66840.5</v>
      </c>
      <c r="U1002" s="195">
        <v>67936</v>
      </c>
      <c r="V1002" s="195">
        <v>69710.5</v>
      </c>
      <c r="W1002" s="195">
        <v>71454</v>
      </c>
      <c r="X1002" s="195">
        <v>72593</v>
      </c>
      <c r="Y1002" s="195">
        <v>73149</v>
      </c>
      <c r="Z1002" s="195">
        <v>73392</v>
      </c>
      <c r="AA1002" s="195">
        <v>73491.5</v>
      </c>
      <c r="AB1002" s="195">
        <v>73494.5</v>
      </c>
      <c r="AC1002" s="195">
        <v>73429</v>
      </c>
      <c r="AD1002" s="195">
        <v>73383.5</v>
      </c>
    </row>
    <row r="1003" spans="1:30" x14ac:dyDescent="0.2">
      <c r="A1003" s="77" t="s">
        <v>45</v>
      </c>
      <c r="B1003" s="79" t="s">
        <v>176</v>
      </c>
      <c r="C1003" s="105">
        <v>70</v>
      </c>
      <c r="D1003" s="105">
        <v>74</v>
      </c>
      <c r="E1003" s="105">
        <v>31367</v>
      </c>
      <c r="F1003" s="105">
        <v>31960</v>
      </c>
      <c r="G1003" s="105">
        <v>32887</v>
      </c>
      <c r="H1003" s="105">
        <v>34010</v>
      </c>
      <c r="I1003" s="105">
        <v>35128</v>
      </c>
      <c r="J1003" s="105">
        <v>36142</v>
      </c>
      <c r="K1003" s="105">
        <v>36744</v>
      </c>
      <c r="L1003" s="195">
        <v>30712</v>
      </c>
      <c r="M1003" s="195">
        <v>31979.5</v>
      </c>
      <c r="N1003" s="195">
        <v>34074.5</v>
      </c>
      <c r="O1003" s="195">
        <v>36411</v>
      </c>
      <c r="P1003" s="195">
        <v>38603.5</v>
      </c>
      <c r="Q1003" s="195">
        <v>41124.5</v>
      </c>
      <c r="R1003" s="195">
        <v>44078.5</v>
      </c>
      <c r="S1003" s="195">
        <v>46980.5</v>
      </c>
      <c r="T1003" s="195">
        <v>50093</v>
      </c>
      <c r="U1003" s="195">
        <v>53027.5</v>
      </c>
      <c r="V1003" s="195">
        <v>54893.5</v>
      </c>
      <c r="W1003" s="195">
        <v>56132.5</v>
      </c>
      <c r="X1003" s="195">
        <v>57452.5</v>
      </c>
      <c r="Y1003" s="195">
        <v>58581</v>
      </c>
      <c r="Z1003" s="195">
        <v>59689</v>
      </c>
      <c r="AA1003" s="195">
        <v>61372</v>
      </c>
      <c r="AB1003" s="195">
        <v>63014</v>
      </c>
      <c r="AC1003" s="195">
        <v>64123.999999999993</v>
      </c>
      <c r="AD1003" s="195">
        <v>64721</v>
      </c>
    </row>
    <row r="1004" spans="1:30" x14ac:dyDescent="0.2">
      <c r="A1004" s="77" t="s">
        <v>45</v>
      </c>
      <c r="B1004" s="79" t="s">
        <v>176</v>
      </c>
      <c r="C1004" s="105">
        <v>75</v>
      </c>
      <c r="D1004" s="105">
        <v>79</v>
      </c>
      <c r="E1004" s="105">
        <v>24507</v>
      </c>
      <c r="F1004" s="105">
        <v>24334</v>
      </c>
      <c r="G1004" s="105">
        <v>24281</v>
      </c>
      <c r="H1004" s="105">
        <v>24401</v>
      </c>
      <c r="I1004" s="105">
        <v>24756</v>
      </c>
      <c r="J1004" s="105">
        <v>25375</v>
      </c>
      <c r="K1004" s="105">
        <v>25938</v>
      </c>
      <c r="L1004" s="195">
        <v>21539</v>
      </c>
      <c r="M1004" s="195">
        <v>21820.5</v>
      </c>
      <c r="N1004" s="195">
        <v>21884</v>
      </c>
      <c r="O1004" s="195">
        <v>22078.5</v>
      </c>
      <c r="P1004" s="195">
        <v>22837.5</v>
      </c>
      <c r="Q1004" s="195">
        <v>23798</v>
      </c>
      <c r="R1004" s="195">
        <v>24978.5</v>
      </c>
      <c r="S1004" s="195">
        <v>26706.5</v>
      </c>
      <c r="T1004" s="195">
        <v>28631.5</v>
      </c>
      <c r="U1004" s="195">
        <v>30475</v>
      </c>
      <c r="V1004" s="195">
        <v>32588</v>
      </c>
      <c r="W1004" s="195">
        <v>35052.5</v>
      </c>
      <c r="X1004" s="195">
        <v>37481.5</v>
      </c>
      <c r="Y1004" s="195">
        <v>40094</v>
      </c>
      <c r="Z1004" s="195">
        <v>42562.5</v>
      </c>
      <c r="AA1004" s="195">
        <v>44148.5</v>
      </c>
      <c r="AB1004" s="195">
        <v>45242.5</v>
      </c>
      <c r="AC1004" s="195">
        <v>46430.5</v>
      </c>
      <c r="AD1004" s="195">
        <v>47502</v>
      </c>
    </row>
    <row r="1005" spans="1:30" x14ac:dyDescent="0.2">
      <c r="A1005" s="77" t="s">
        <v>45</v>
      </c>
      <c r="B1005" s="79" t="s">
        <v>176</v>
      </c>
      <c r="C1005" s="105">
        <v>80</v>
      </c>
      <c r="D1005" s="105">
        <v>84</v>
      </c>
      <c r="E1005" s="105">
        <v>17734</v>
      </c>
      <c r="F1005" s="105">
        <v>17495</v>
      </c>
      <c r="G1005" s="105">
        <v>17245</v>
      </c>
      <c r="H1005" s="105">
        <v>17045</v>
      </c>
      <c r="I1005" s="105">
        <v>16935</v>
      </c>
      <c r="J1005" s="105">
        <v>16936</v>
      </c>
      <c r="K1005" s="105">
        <v>16970</v>
      </c>
      <c r="L1005" s="195">
        <v>11051.5</v>
      </c>
      <c r="M1005" s="195">
        <v>11601.5</v>
      </c>
      <c r="N1005" s="195">
        <v>12267.5</v>
      </c>
      <c r="O1005" s="195">
        <v>12890.5</v>
      </c>
      <c r="P1005" s="195">
        <v>13442.5</v>
      </c>
      <c r="Q1005" s="195">
        <v>13894.5</v>
      </c>
      <c r="R1005" s="195">
        <v>14218</v>
      </c>
      <c r="S1005" s="195">
        <v>14310.5</v>
      </c>
      <c r="T1005" s="195">
        <v>14517</v>
      </c>
      <c r="U1005" s="195">
        <v>15137.5</v>
      </c>
      <c r="V1005" s="195">
        <v>15892.5</v>
      </c>
      <c r="W1005" s="195">
        <v>16787.5</v>
      </c>
      <c r="X1005" s="195">
        <v>18037.5</v>
      </c>
      <c r="Y1005" s="195">
        <v>19424.5</v>
      </c>
      <c r="Z1005" s="195">
        <v>20789</v>
      </c>
      <c r="AA1005" s="195">
        <v>22347.5</v>
      </c>
      <c r="AB1005" s="195">
        <v>24152.5</v>
      </c>
      <c r="AC1005" s="195">
        <v>25938.5</v>
      </c>
      <c r="AD1005" s="195">
        <v>27870</v>
      </c>
    </row>
    <row r="1006" spans="1:30" x14ac:dyDescent="0.2">
      <c r="A1006" s="77" t="s">
        <v>45</v>
      </c>
      <c r="B1006" s="79" t="s">
        <v>176</v>
      </c>
      <c r="C1006" s="105">
        <v>85</v>
      </c>
      <c r="D1006" s="105">
        <v>89</v>
      </c>
      <c r="E1006" s="105">
        <v>10036</v>
      </c>
      <c r="F1006" s="105">
        <v>10208</v>
      </c>
      <c r="G1006" s="105">
        <v>10172</v>
      </c>
      <c r="H1006" s="105">
        <v>9973</v>
      </c>
      <c r="I1006" s="105">
        <v>9712</v>
      </c>
      <c r="J1006" s="105">
        <v>9440</v>
      </c>
      <c r="K1006" s="105">
        <v>9561</v>
      </c>
      <c r="L1006" s="195">
        <v>4548</v>
      </c>
      <c r="M1006" s="195">
        <v>4440.5</v>
      </c>
      <c r="N1006" s="195">
        <v>4513.5</v>
      </c>
      <c r="O1006" s="195">
        <v>4692</v>
      </c>
      <c r="P1006" s="195">
        <v>4950.5</v>
      </c>
      <c r="Q1006" s="195">
        <v>5272</v>
      </c>
      <c r="R1006" s="195">
        <v>5629</v>
      </c>
      <c r="S1006" s="195">
        <v>5993</v>
      </c>
      <c r="T1006" s="195">
        <v>6341</v>
      </c>
      <c r="U1006" s="195">
        <v>6656.5</v>
      </c>
      <c r="V1006" s="195">
        <v>6923</v>
      </c>
      <c r="W1006" s="195">
        <v>7126</v>
      </c>
      <c r="X1006" s="195">
        <v>7207</v>
      </c>
      <c r="Y1006" s="195">
        <v>7367.5</v>
      </c>
      <c r="Z1006" s="195">
        <v>7773.5</v>
      </c>
      <c r="AA1006" s="195">
        <v>8247</v>
      </c>
      <c r="AB1006" s="195">
        <v>8785.5</v>
      </c>
      <c r="AC1006" s="195">
        <v>9501.5</v>
      </c>
      <c r="AD1006" s="195">
        <v>10295</v>
      </c>
    </row>
    <row r="1007" spans="1:30" x14ac:dyDescent="0.2">
      <c r="A1007" s="77" t="s">
        <v>45</v>
      </c>
      <c r="B1007" s="79" t="s">
        <v>176</v>
      </c>
      <c r="C1007" s="105">
        <v>90</v>
      </c>
      <c r="D1007" s="105">
        <v>94</v>
      </c>
      <c r="E1007" s="105">
        <v>2984</v>
      </c>
      <c r="F1007" s="105">
        <v>3441</v>
      </c>
      <c r="G1007" s="105">
        <v>3752</v>
      </c>
      <c r="H1007" s="105">
        <v>3909</v>
      </c>
      <c r="I1007" s="105">
        <v>3851</v>
      </c>
      <c r="J1007" s="105">
        <v>3597</v>
      </c>
      <c r="K1007" s="105">
        <v>3908</v>
      </c>
      <c r="L1007" s="195">
        <v>1375</v>
      </c>
      <c r="M1007" s="195">
        <v>1374.5</v>
      </c>
      <c r="N1007" s="195">
        <v>1382.5</v>
      </c>
      <c r="O1007" s="195">
        <v>1373</v>
      </c>
      <c r="P1007" s="195">
        <v>1360.5</v>
      </c>
      <c r="Q1007" s="195">
        <v>1351.5</v>
      </c>
      <c r="R1007" s="195">
        <v>1359.5</v>
      </c>
      <c r="S1007" s="195">
        <v>1402</v>
      </c>
      <c r="T1007" s="195">
        <v>1480</v>
      </c>
      <c r="U1007" s="195">
        <v>1584</v>
      </c>
      <c r="V1007" s="195">
        <v>1707</v>
      </c>
      <c r="W1007" s="195">
        <v>1840.5</v>
      </c>
      <c r="X1007" s="195">
        <v>1977.5</v>
      </c>
      <c r="Y1007" s="195">
        <v>2110.5</v>
      </c>
      <c r="Z1007" s="195">
        <v>2233.5</v>
      </c>
      <c r="AA1007" s="195">
        <v>2341</v>
      </c>
      <c r="AB1007" s="195">
        <v>2426.5</v>
      </c>
      <c r="AC1007" s="195">
        <v>2467.5</v>
      </c>
      <c r="AD1007" s="195">
        <v>2549</v>
      </c>
    </row>
    <row r="1008" spans="1:30" x14ac:dyDescent="0.2">
      <c r="A1008" s="77" t="s">
        <v>45</v>
      </c>
      <c r="B1008" s="79" t="s">
        <v>176</v>
      </c>
      <c r="C1008" s="105">
        <v>95</v>
      </c>
      <c r="D1008" s="105">
        <v>99</v>
      </c>
      <c r="E1008" s="105">
        <v>625</v>
      </c>
      <c r="F1008" s="105">
        <v>655</v>
      </c>
      <c r="G1008" s="105">
        <v>739</v>
      </c>
      <c r="H1008" s="105">
        <v>803</v>
      </c>
      <c r="I1008" s="105">
        <v>782</v>
      </c>
      <c r="J1008" s="105">
        <v>621</v>
      </c>
      <c r="K1008" s="105">
        <v>721</v>
      </c>
      <c r="L1008" s="195">
        <v>224</v>
      </c>
      <c r="M1008" s="195">
        <v>213.5</v>
      </c>
      <c r="N1008" s="195">
        <v>211.5</v>
      </c>
      <c r="O1008" s="195">
        <v>213.5</v>
      </c>
      <c r="P1008" s="195">
        <v>217.5</v>
      </c>
      <c r="Q1008" s="195">
        <v>224</v>
      </c>
      <c r="R1008" s="195">
        <v>230.5</v>
      </c>
      <c r="S1008" s="195">
        <v>233.5</v>
      </c>
      <c r="T1008" s="195">
        <v>234</v>
      </c>
      <c r="U1008" s="195">
        <v>234.5</v>
      </c>
      <c r="V1008" s="195">
        <v>236</v>
      </c>
      <c r="W1008" s="195">
        <v>240.5</v>
      </c>
      <c r="X1008" s="195">
        <v>253</v>
      </c>
      <c r="Y1008" s="195">
        <v>273</v>
      </c>
      <c r="Z1008" s="195">
        <v>295.5</v>
      </c>
      <c r="AA1008" s="195">
        <v>322</v>
      </c>
      <c r="AB1008" s="195">
        <v>351.5</v>
      </c>
      <c r="AC1008" s="195">
        <v>380.5</v>
      </c>
      <c r="AD1008" s="195">
        <v>410</v>
      </c>
    </row>
    <row r="1009" spans="1:30" x14ac:dyDescent="0.2">
      <c r="A1009" s="77" t="s">
        <v>45</v>
      </c>
      <c r="B1009" s="79" t="s">
        <v>176</v>
      </c>
      <c r="C1009" s="105">
        <v>100</v>
      </c>
      <c r="D1009" s="105">
        <v>104</v>
      </c>
      <c r="E1009" s="105">
        <v>74</v>
      </c>
      <c r="F1009" s="105">
        <v>73</v>
      </c>
      <c r="G1009" s="105">
        <v>72</v>
      </c>
      <c r="H1009" s="105">
        <v>71</v>
      </c>
      <c r="I1009" s="105">
        <v>71</v>
      </c>
      <c r="J1009" s="105">
        <v>70</v>
      </c>
      <c r="K1009" s="105">
        <v>69</v>
      </c>
      <c r="L1009" s="195">
        <v>17</v>
      </c>
      <c r="M1009" s="195">
        <v>17.5</v>
      </c>
      <c r="N1009" s="195">
        <v>18</v>
      </c>
      <c r="O1009" s="195">
        <v>18</v>
      </c>
      <c r="P1009" s="195">
        <v>18.5</v>
      </c>
      <c r="Q1009" s="195">
        <v>18.5</v>
      </c>
      <c r="R1009" s="195">
        <v>18</v>
      </c>
      <c r="S1009" s="195">
        <v>18</v>
      </c>
      <c r="T1009" s="195">
        <v>18</v>
      </c>
      <c r="U1009" s="195">
        <v>18.5</v>
      </c>
      <c r="V1009" s="195">
        <v>19.5</v>
      </c>
      <c r="W1009" s="195">
        <v>20</v>
      </c>
      <c r="X1009" s="195">
        <v>20.5</v>
      </c>
      <c r="Y1009" s="195">
        <v>20.5</v>
      </c>
      <c r="Z1009" s="195">
        <v>20.5</v>
      </c>
      <c r="AA1009" s="195">
        <v>22</v>
      </c>
      <c r="AB1009" s="195">
        <v>23.5</v>
      </c>
      <c r="AC1009" s="195">
        <v>24.5</v>
      </c>
      <c r="AD1009" s="195">
        <v>26.5</v>
      </c>
    </row>
    <row r="1010" spans="1:30" x14ac:dyDescent="0.2">
      <c r="A1010" s="77" t="s">
        <v>78</v>
      </c>
      <c r="B1010" s="79" t="s">
        <v>175</v>
      </c>
      <c r="C1010" s="105">
        <v>0</v>
      </c>
      <c r="D1010" s="105">
        <v>4</v>
      </c>
      <c r="E1010" s="105">
        <v>9131</v>
      </c>
      <c r="F1010" s="105">
        <v>8571</v>
      </c>
      <c r="G1010" s="105">
        <v>8533</v>
      </c>
      <c r="H1010" s="105">
        <v>8842</v>
      </c>
      <c r="I1010" s="105">
        <v>9184</v>
      </c>
      <c r="J1010" s="105">
        <v>9349</v>
      </c>
      <c r="K1010" s="105">
        <v>9800</v>
      </c>
      <c r="L1010" s="195">
        <v>8885.5</v>
      </c>
      <c r="M1010" s="195">
        <v>8813.5</v>
      </c>
      <c r="N1010" s="195">
        <v>8783.5</v>
      </c>
      <c r="O1010" s="195">
        <v>8788.5</v>
      </c>
      <c r="P1010" s="195">
        <v>8827.5</v>
      </c>
      <c r="Q1010" s="195">
        <v>8890</v>
      </c>
      <c r="R1010" s="195">
        <v>8965.5</v>
      </c>
      <c r="S1010" s="195">
        <v>9050</v>
      </c>
      <c r="T1010" s="195">
        <v>9138</v>
      </c>
      <c r="U1010" s="195">
        <v>9223.5</v>
      </c>
      <c r="V1010" s="195">
        <v>9304</v>
      </c>
      <c r="W1010" s="195">
        <v>9373.5</v>
      </c>
      <c r="X1010" s="195">
        <v>9425.5</v>
      </c>
      <c r="Y1010" s="195">
        <v>9455</v>
      </c>
      <c r="Z1010" s="195">
        <v>9459.5</v>
      </c>
      <c r="AA1010" s="195">
        <v>9431.5</v>
      </c>
      <c r="AB1010" s="195">
        <v>9369.5</v>
      </c>
      <c r="AC1010" s="195">
        <v>9279.5</v>
      </c>
      <c r="AD1010" s="195">
        <v>9165</v>
      </c>
    </row>
    <row r="1011" spans="1:30" x14ac:dyDescent="0.2">
      <c r="A1011" s="77" t="s">
        <v>78</v>
      </c>
      <c r="B1011" s="79" t="s">
        <v>175</v>
      </c>
      <c r="C1011" s="105">
        <v>5</v>
      </c>
      <c r="D1011" s="105">
        <v>9</v>
      </c>
      <c r="E1011" s="105">
        <v>11813</v>
      </c>
      <c r="F1011" s="105">
        <v>11429</v>
      </c>
      <c r="G1011" s="105">
        <v>10905</v>
      </c>
      <c r="H1011" s="105">
        <v>10262</v>
      </c>
      <c r="I1011" s="105">
        <v>9601</v>
      </c>
      <c r="J1011" s="105">
        <v>9076</v>
      </c>
      <c r="K1011" s="105">
        <v>8744</v>
      </c>
      <c r="L1011" s="195">
        <v>9832</v>
      </c>
      <c r="M1011" s="195">
        <v>9659.5</v>
      </c>
      <c r="N1011" s="195">
        <v>9440</v>
      </c>
      <c r="O1011" s="195">
        <v>9166.5</v>
      </c>
      <c r="P1011" s="195">
        <v>8948</v>
      </c>
      <c r="Q1011" s="195">
        <v>8808.5</v>
      </c>
      <c r="R1011" s="195">
        <v>8737.5</v>
      </c>
      <c r="S1011" s="195">
        <v>8706.5</v>
      </c>
      <c r="T1011" s="195">
        <v>8711</v>
      </c>
      <c r="U1011" s="195">
        <v>8751</v>
      </c>
      <c r="V1011" s="195">
        <v>8814</v>
      </c>
      <c r="W1011" s="195">
        <v>8889.5</v>
      </c>
      <c r="X1011" s="195">
        <v>8974</v>
      </c>
      <c r="Y1011" s="195">
        <v>9063</v>
      </c>
      <c r="Z1011" s="195">
        <v>9149.5</v>
      </c>
      <c r="AA1011" s="195">
        <v>9229</v>
      </c>
      <c r="AB1011" s="195">
        <v>9298.5</v>
      </c>
      <c r="AC1011" s="195">
        <v>9351</v>
      </c>
      <c r="AD1011" s="195">
        <v>9380.5</v>
      </c>
    </row>
    <row r="1012" spans="1:30" x14ac:dyDescent="0.2">
      <c r="A1012" s="77" t="s">
        <v>78</v>
      </c>
      <c r="B1012" s="79" t="s">
        <v>175</v>
      </c>
      <c r="C1012" s="105">
        <v>10</v>
      </c>
      <c r="D1012" s="105">
        <v>14</v>
      </c>
      <c r="E1012" s="105">
        <v>12701</v>
      </c>
      <c r="F1012" s="105">
        <v>12484</v>
      </c>
      <c r="G1012" s="105">
        <v>12329</v>
      </c>
      <c r="H1012" s="105">
        <v>12214</v>
      </c>
      <c r="I1012" s="105">
        <v>12052</v>
      </c>
      <c r="J1012" s="105">
        <v>11750</v>
      </c>
      <c r="K1012" s="105">
        <v>11243</v>
      </c>
      <c r="L1012" s="195">
        <v>10885</v>
      </c>
      <c r="M1012" s="195">
        <v>10550</v>
      </c>
      <c r="N1012" s="195">
        <v>10293</v>
      </c>
      <c r="O1012" s="195">
        <v>10130.5</v>
      </c>
      <c r="P1012" s="195">
        <v>9969.5</v>
      </c>
      <c r="Q1012" s="195">
        <v>9791.5</v>
      </c>
      <c r="R1012" s="195">
        <v>9621</v>
      </c>
      <c r="S1012" s="195">
        <v>9401</v>
      </c>
      <c r="T1012" s="195">
        <v>9127.5</v>
      </c>
      <c r="U1012" s="195">
        <v>8909</v>
      </c>
      <c r="V1012" s="195">
        <v>8769</v>
      </c>
      <c r="W1012" s="195">
        <v>8699</v>
      </c>
      <c r="X1012" s="195">
        <v>8668.5</v>
      </c>
      <c r="Y1012" s="195">
        <v>8673</v>
      </c>
      <c r="Z1012" s="195">
        <v>8713</v>
      </c>
      <c r="AA1012" s="195">
        <v>8776</v>
      </c>
      <c r="AB1012" s="195">
        <v>8852</v>
      </c>
      <c r="AC1012" s="195">
        <v>8936</v>
      </c>
      <c r="AD1012" s="195">
        <v>9025</v>
      </c>
    </row>
    <row r="1013" spans="1:30" x14ac:dyDescent="0.2">
      <c r="A1013" s="77" t="s">
        <v>78</v>
      </c>
      <c r="B1013" s="79" t="s">
        <v>175</v>
      </c>
      <c r="C1013" s="105">
        <v>15</v>
      </c>
      <c r="D1013" s="105">
        <v>19</v>
      </c>
      <c r="E1013" s="105">
        <v>13091</v>
      </c>
      <c r="F1013" s="105">
        <v>13210</v>
      </c>
      <c r="G1013" s="105">
        <v>13081</v>
      </c>
      <c r="H1013" s="105">
        <v>12799</v>
      </c>
      <c r="I1013" s="105">
        <v>12521</v>
      </c>
      <c r="J1013" s="105">
        <v>12337</v>
      </c>
      <c r="K1013" s="105">
        <v>12150</v>
      </c>
      <c r="L1013" s="195">
        <v>11988</v>
      </c>
      <c r="M1013" s="195">
        <v>11824</v>
      </c>
      <c r="N1013" s="195">
        <v>11616.5</v>
      </c>
      <c r="O1013" s="195">
        <v>11353.5</v>
      </c>
      <c r="P1013" s="195">
        <v>11073.5</v>
      </c>
      <c r="Q1013" s="195">
        <v>10772</v>
      </c>
      <c r="R1013" s="195">
        <v>10436.5</v>
      </c>
      <c r="S1013" s="195">
        <v>10179</v>
      </c>
      <c r="T1013" s="195">
        <v>10017</v>
      </c>
      <c r="U1013" s="195">
        <v>9857</v>
      </c>
      <c r="V1013" s="195">
        <v>9679</v>
      </c>
      <c r="W1013" s="195">
        <v>9508.5</v>
      </c>
      <c r="X1013" s="195">
        <v>9289</v>
      </c>
      <c r="Y1013" s="195">
        <v>9015</v>
      </c>
      <c r="Z1013" s="195">
        <v>8797.5</v>
      </c>
      <c r="AA1013" s="195">
        <v>8658.5</v>
      </c>
      <c r="AB1013" s="195">
        <v>8588</v>
      </c>
      <c r="AC1013" s="195">
        <v>8557.5</v>
      </c>
      <c r="AD1013" s="195">
        <v>8561.5</v>
      </c>
    </row>
    <row r="1014" spans="1:30" x14ac:dyDescent="0.2">
      <c r="A1014" s="77" t="s">
        <v>78</v>
      </c>
      <c r="B1014" s="79" t="s">
        <v>175</v>
      </c>
      <c r="C1014" s="105">
        <v>20</v>
      </c>
      <c r="D1014" s="105">
        <v>24</v>
      </c>
      <c r="E1014" s="105">
        <v>9418</v>
      </c>
      <c r="F1014" s="105">
        <v>9973</v>
      </c>
      <c r="G1014" s="105">
        <v>10675</v>
      </c>
      <c r="H1014" s="105">
        <v>11412</v>
      </c>
      <c r="I1014" s="105">
        <v>12026</v>
      </c>
      <c r="J1014" s="105">
        <v>12416</v>
      </c>
      <c r="K1014" s="105">
        <v>12585</v>
      </c>
      <c r="L1014" s="195">
        <v>12126.5</v>
      </c>
      <c r="M1014" s="195">
        <v>12137.5</v>
      </c>
      <c r="N1014" s="195">
        <v>12115</v>
      </c>
      <c r="O1014" s="195">
        <v>12049</v>
      </c>
      <c r="P1014" s="195">
        <v>11891.5</v>
      </c>
      <c r="Q1014" s="195">
        <v>11711.5</v>
      </c>
      <c r="R1014" s="195">
        <v>11547.5</v>
      </c>
      <c r="S1014" s="195">
        <v>11342</v>
      </c>
      <c r="T1014" s="195">
        <v>11079.5</v>
      </c>
      <c r="U1014" s="195">
        <v>10799.5</v>
      </c>
      <c r="V1014" s="195">
        <v>10498</v>
      </c>
      <c r="W1014" s="195">
        <v>10163</v>
      </c>
      <c r="X1014" s="195">
        <v>9906.5</v>
      </c>
      <c r="Y1014" s="195">
        <v>9745</v>
      </c>
      <c r="Z1014" s="195">
        <v>9585.5</v>
      </c>
      <c r="AA1014" s="195">
        <v>9409</v>
      </c>
      <c r="AB1014" s="195">
        <v>9238.5</v>
      </c>
      <c r="AC1014" s="195">
        <v>9019</v>
      </c>
      <c r="AD1014" s="195">
        <v>8746.5</v>
      </c>
    </row>
    <row r="1015" spans="1:30" x14ac:dyDescent="0.2">
      <c r="A1015" s="77" t="s">
        <v>78</v>
      </c>
      <c r="B1015" s="79" t="s">
        <v>175</v>
      </c>
      <c r="C1015" s="105">
        <v>25</v>
      </c>
      <c r="D1015" s="105">
        <v>29</v>
      </c>
      <c r="E1015" s="105">
        <v>7829</v>
      </c>
      <c r="F1015" s="105">
        <v>7892</v>
      </c>
      <c r="G1015" s="105">
        <v>7969</v>
      </c>
      <c r="H1015" s="105">
        <v>8100</v>
      </c>
      <c r="I1015" s="105">
        <v>8354</v>
      </c>
      <c r="J1015" s="105">
        <v>8764</v>
      </c>
      <c r="K1015" s="105">
        <v>9341</v>
      </c>
      <c r="L1015" s="195">
        <v>10353.5</v>
      </c>
      <c r="M1015" s="195">
        <v>10815</v>
      </c>
      <c r="N1015" s="195">
        <v>11158</v>
      </c>
      <c r="O1015" s="195">
        <v>11423</v>
      </c>
      <c r="P1015" s="195">
        <v>11658</v>
      </c>
      <c r="Q1015" s="195">
        <v>11793.5</v>
      </c>
      <c r="R1015" s="195">
        <v>11803.5</v>
      </c>
      <c r="S1015" s="195">
        <v>11781.5</v>
      </c>
      <c r="T1015" s="195">
        <v>11716</v>
      </c>
      <c r="U1015" s="195">
        <v>11559.5</v>
      </c>
      <c r="V1015" s="195">
        <v>11381</v>
      </c>
      <c r="W1015" s="195">
        <v>11217</v>
      </c>
      <c r="X1015" s="195">
        <v>11011</v>
      </c>
      <c r="Y1015" s="195">
        <v>10749.5</v>
      </c>
      <c r="Z1015" s="195">
        <v>10471</v>
      </c>
      <c r="AA1015" s="195">
        <v>10170.5</v>
      </c>
      <c r="AB1015" s="195">
        <v>9836.5</v>
      </c>
      <c r="AC1015" s="195">
        <v>9581</v>
      </c>
      <c r="AD1015" s="195">
        <v>9421</v>
      </c>
    </row>
    <row r="1016" spans="1:30" x14ac:dyDescent="0.2">
      <c r="A1016" s="77" t="s">
        <v>78</v>
      </c>
      <c r="B1016" s="79" t="s">
        <v>175</v>
      </c>
      <c r="C1016" s="105">
        <v>30</v>
      </c>
      <c r="D1016" s="105">
        <v>34</v>
      </c>
      <c r="E1016" s="105">
        <v>7619</v>
      </c>
      <c r="F1016" s="105">
        <v>7531</v>
      </c>
      <c r="G1016" s="105">
        <v>7438</v>
      </c>
      <c r="H1016" s="105">
        <v>7354</v>
      </c>
      <c r="I1016" s="105">
        <v>7310</v>
      </c>
      <c r="J1016" s="105">
        <v>7319</v>
      </c>
      <c r="K1016" s="105">
        <v>7393</v>
      </c>
      <c r="L1016" s="195">
        <v>7636</v>
      </c>
      <c r="M1016" s="195">
        <v>8034.4999999999991</v>
      </c>
      <c r="N1016" s="195">
        <v>8547</v>
      </c>
      <c r="O1016" s="195">
        <v>9089.5</v>
      </c>
      <c r="P1016" s="195">
        <v>9579</v>
      </c>
      <c r="Q1016" s="195">
        <v>10068</v>
      </c>
      <c r="R1016" s="195">
        <v>10528.5</v>
      </c>
      <c r="S1016" s="195">
        <v>10872</v>
      </c>
      <c r="T1016" s="195">
        <v>11137</v>
      </c>
      <c r="U1016" s="195">
        <v>11370</v>
      </c>
      <c r="V1016" s="195">
        <v>11506</v>
      </c>
      <c r="W1016" s="195">
        <v>11517.5</v>
      </c>
      <c r="X1016" s="195">
        <v>11496</v>
      </c>
      <c r="Y1016" s="195">
        <v>11431.5</v>
      </c>
      <c r="Z1016" s="195">
        <v>11275.5</v>
      </c>
      <c r="AA1016" s="195">
        <v>11098</v>
      </c>
      <c r="AB1016" s="195">
        <v>10935.5</v>
      </c>
      <c r="AC1016" s="195">
        <v>10730</v>
      </c>
      <c r="AD1016" s="195">
        <v>10469</v>
      </c>
    </row>
    <row r="1017" spans="1:30" x14ac:dyDescent="0.2">
      <c r="A1017" s="77" t="s">
        <v>78</v>
      </c>
      <c r="B1017" s="79" t="s">
        <v>175</v>
      </c>
      <c r="C1017" s="105">
        <v>35</v>
      </c>
      <c r="D1017" s="105">
        <v>39</v>
      </c>
      <c r="E1017" s="105">
        <v>8109.9999999999991</v>
      </c>
      <c r="F1017" s="105">
        <v>7768</v>
      </c>
      <c r="G1017" s="105">
        <v>7554</v>
      </c>
      <c r="H1017" s="105">
        <v>7431</v>
      </c>
      <c r="I1017" s="105">
        <v>7341</v>
      </c>
      <c r="J1017" s="105">
        <v>7243</v>
      </c>
      <c r="K1017" s="105">
        <v>7159</v>
      </c>
      <c r="L1017" s="195">
        <v>6475.5</v>
      </c>
      <c r="M1017" s="195">
        <v>6499.5</v>
      </c>
      <c r="N1017" s="195">
        <v>6567.5</v>
      </c>
      <c r="O1017" s="195">
        <v>6759</v>
      </c>
      <c r="P1017" s="195">
        <v>7077.5</v>
      </c>
      <c r="Q1017" s="195">
        <v>7423.5</v>
      </c>
      <c r="R1017" s="195">
        <v>7821</v>
      </c>
      <c r="S1017" s="195">
        <v>8332.5</v>
      </c>
      <c r="T1017" s="195">
        <v>8873.5</v>
      </c>
      <c r="U1017" s="195">
        <v>9361.5</v>
      </c>
      <c r="V1017" s="195">
        <v>9849</v>
      </c>
      <c r="W1017" s="195">
        <v>10308.5</v>
      </c>
      <c r="X1017" s="195">
        <v>10650.5</v>
      </c>
      <c r="Y1017" s="195">
        <v>10914.5</v>
      </c>
      <c r="Z1017" s="195">
        <v>11148.5</v>
      </c>
      <c r="AA1017" s="195">
        <v>11285.5</v>
      </c>
      <c r="AB1017" s="195">
        <v>11297</v>
      </c>
      <c r="AC1017" s="195">
        <v>11275</v>
      </c>
      <c r="AD1017" s="195">
        <v>11211.5</v>
      </c>
    </row>
    <row r="1018" spans="1:30" x14ac:dyDescent="0.2">
      <c r="A1018" s="77" t="s">
        <v>78</v>
      </c>
      <c r="B1018" s="79" t="s">
        <v>175</v>
      </c>
      <c r="C1018" s="105">
        <v>40</v>
      </c>
      <c r="D1018" s="105">
        <v>44</v>
      </c>
      <c r="E1018" s="105">
        <v>10950</v>
      </c>
      <c r="F1018" s="105">
        <v>10259</v>
      </c>
      <c r="G1018" s="105">
        <v>9554</v>
      </c>
      <c r="H1018" s="105">
        <v>8878</v>
      </c>
      <c r="I1018" s="105">
        <v>8293</v>
      </c>
      <c r="J1018" s="105">
        <v>7832</v>
      </c>
      <c r="K1018" s="105">
        <v>7488</v>
      </c>
      <c r="L1018" s="195">
        <v>6934</v>
      </c>
      <c r="M1018" s="195">
        <v>6721</v>
      </c>
      <c r="N1018" s="195">
        <v>6570</v>
      </c>
      <c r="O1018" s="195">
        <v>6437.5</v>
      </c>
      <c r="P1018" s="195">
        <v>6341.5</v>
      </c>
      <c r="Q1018" s="195">
        <v>6313</v>
      </c>
      <c r="R1018" s="195">
        <v>6339</v>
      </c>
      <c r="S1018" s="195">
        <v>6407.5</v>
      </c>
      <c r="T1018" s="195">
        <v>6598.5</v>
      </c>
      <c r="U1018" s="195">
        <v>6915.5</v>
      </c>
      <c r="V1018" s="195">
        <v>7260</v>
      </c>
      <c r="W1018" s="195">
        <v>7655.5</v>
      </c>
      <c r="X1018" s="195">
        <v>8164.5</v>
      </c>
      <c r="Y1018" s="195">
        <v>8703.5</v>
      </c>
      <c r="Z1018" s="195">
        <v>9189</v>
      </c>
      <c r="AA1018" s="195">
        <v>9675</v>
      </c>
      <c r="AB1018" s="195">
        <v>10134</v>
      </c>
      <c r="AC1018" s="195">
        <v>10475</v>
      </c>
      <c r="AD1018" s="195">
        <v>10738.5</v>
      </c>
    </row>
    <row r="1019" spans="1:30" x14ac:dyDescent="0.2">
      <c r="A1019" s="77" t="s">
        <v>78</v>
      </c>
      <c r="B1019" s="79" t="s">
        <v>175</v>
      </c>
      <c r="C1019" s="105">
        <v>45</v>
      </c>
      <c r="D1019" s="105">
        <v>49</v>
      </c>
      <c r="E1019" s="105">
        <v>13754</v>
      </c>
      <c r="F1019" s="105">
        <v>13230</v>
      </c>
      <c r="G1019" s="105">
        <v>12643</v>
      </c>
      <c r="H1019" s="105">
        <v>12009</v>
      </c>
      <c r="I1019" s="105">
        <v>11358</v>
      </c>
      <c r="J1019" s="105">
        <v>10698</v>
      </c>
      <c r="K1019" s="105">
        <v>10003</v>
      </c>
      <c r="L1019" s="195">
        <v>9370</v>
      </c>
      <c r="M1019" s="195">
        <v>8655</v>
      </c>
      <c r="N1019" s="195">
        <v>8026.9999999999991</v>
      </c>
      <c r="O1019" s="195">
        <v>7508.5</v>
      </c>
      <c r="P1019" s="195">
        <v>7097</v>
      </c>
      <c r="Q1019" s="195">
        <v>6783.5</v>
      </c>
      <c r="R1019" s="195">
        <v>6573.5</v>
      </c>
      <c r="S1019" s="195">
        <v>6425</v>
      </c>
      <c r="T1019" s="195">
        <v>6295</v>
      </c>
      <c r="U1019" s="195">
        <v>6202</v>
      </c>
      <c r="V1019" s="195">
        <v>6174</v>
      </c>
      <c r="W1019" s="195">
        <v>6200</v>
      </c>
      <c r="X1019" s="195">
        <v>6269</v>
      </c>
      <c r="Y1019" s="195">
        <v>6459</v>
      </c>
      <c r="Z1019" s="195">
        <v>6774</v>
      </c>
      <c r="AA1019" s="195">
        <v>7117</v>
      </c>
      <c r="AB1019" s="195">
        <v>7511</v>
      </c>
      <c r="AC1019" s="195">
        <v>8016</v>
      </c>
      <c r="AD1019" s="195">
        <v>8551</v>
      </c>
    </row>
    <row r="1020" spans="1:30" x14ac:dyDescent="0.2">
      <c r="A1020" s="77" t="s">
        <v>78</v>
      </c>
      <c r="B1020" s="79" t="s">
        <v>175</v>
      </c>
      <c r="C1020" s="105">
        <v>50</v>
      </c>
      <c r="D1020" s="105">
        <v>54</v>
      </c>
      <c r="E1020" s="105">
        <v>14879</v>
      </c>
      <c r="F1020" s="105">
        <v>14756</v>
      </c>
      <c r="G1020" s="105">
        <v>14536</v>
      </c>
      <c r="H1020" s="105">
        <v>14238</v>
      </c>
      <c r="I1020" s="105">
        <v>13873</v>
      </c>
      <c r="J1020" s="105">
        <v>13448</v>
      </c>
      <c r="K1020" s="105">
        <v>12917</v>
      </c>
      <c r="L1020" s="195">
        <v>12378</v>
      </c>
      <c r="M1020" s="195">
        <v>11876.5</v>
      </c>
      <c r="N1020" s="195">
        <v>11285</v>
      </c>
      <c r="O1020" s="195">
        <v>10627.5</v>
      </c>
      <c r="P1020" s="195">
        <v>9904.5</v>
      </c>
      <c r="Q1020" s="195">
        <v>9160</v>
      </c>
      <c r="R1020" s="195">
        <v>8459.5</v>
      </c>
      <c r="S1020" s="195">
        <v>7844</v>
      </c>
      <c r="T1020" s="195">
        <v>7337</v>
      </c>
      <c r="U1020" s="195">
        <v>6934.5</v>
      </c>
      <c r="V1020" s="195">
        <v>6627.5</v>
      </c>
      <c r="W1020" s="195">
        <v>6422</v>
      </c>
      <c r="X1020" s="195">
        <v>6277</v>
      </c>
      <c r="Y1020" s="195">
        <v>6150</v>
      </c>
      <c r="Z1020" s="195">
        <v>6059.5</v>
      </c>
      <c r="AA1020" s="195">
        <v>6035</v>
      </c>
      <c r="AB1020" s="195">
        <v>6061.5</v>
      </c>
      <c r="AC1020" s="195">
        <v>6130</v>
      </c>
      <c r="AD1020" s="195">
        <v>6319</v>
      </c>
    </row>
    <row r="1021" spans="1:30" x14ac:dyDescent="0.2">
      <c r="A1021" s="77" t="s">
        <v>78</v>
      </c>
      <c r="B1021" s="79" t="s">
        <v>175</v>
      </c>
      <c r="C1021" s="105">
        <v>55</v>
      </c>
      <c r="D1021" s="105">
        <v>59</v>
      </c>
      <c r="E1021" s="105">
        <v>13827</v>
      </c>
      <c r="F1021" s="105">
        <v>14101</v>
      </c>
      <c r="G1021" s="105">
        <v>14306</v>
      </c>
      <c r="H1021" s="105">
        <v>14436</v>
      </c>
      <c r="I1021" s="105">
        <v>14501</v>
      </c>
      <c r="J1021" s="105">
        <v>14496</v>
      </c>
      <c r="K1021" s="105">
        <v>14355</v>
      </c>
      <c r="L1021" s="195">
        <v>13754</v>
      </c>
      <c r="M1021" s="195">
        <v>13515</v>
      </c>
      <c r="N1021" s="195">
        <v>13189</v>
      </c>
      <c r="O1021" s="195">
        <v>12815</v>
      </c>
      <c r="P1021" s="195">
        <v>12434</v>
      </c>
      <c r="Q1021" s="195">
        <v>12033.5</v>
      </c>
      <c r="R1021" s="195">
        <v>11548.5</v>
      </c>
      <c r="S1021" s="195">
        <v>10975</v>
      </c>
      <c r="T1021" s="195">
        <v>10337</v>
      </c>
      <c r="U1021" s="195">
        <v>9635.5</v>
      </c>
      <c r="V1021" s="195">
        <v>8911.5</v>
      </c>
      <c r="W1021" s="195">
        <v>8230</v>
      </c>
      <c r="X1021" s="195">
        <v>7632.5</v>
      </c>
      <c r="Y1021" s="195">
        <v>7140</v>
      </c>
      <c r="Z1021" s="195">
        <v>6747.5</v>
      </c>
      <c r="AA1021" s="195">
        <v>6449.5</v>
      </c>
      <c r="AB1021" s="195">
        <v>6251.5</v>
      </c>
      <c r="AC1021" s="195">
        <v>6112</v>
      </c>
      <c r="AD1021" s="195">
        <v>5990</v>
      </c>
    </row>
    <row r="1022" spans="1:30" x14ac:dyDescent="0.2">
      <c r="A1022" s="77" t="s">
        <v>78</v>
      </c>
      <c r="B1022" s="79" t="s">
        <v>175</v>
      </c>
      <c r="C1022" s="105">
        <v>60</v>
      </c>
      <c r="D1022" s="105">
        <v>64</v>
      </c>
      <c r="E1022" s="105">
        <v>11369</v>
      </c>
      <c r="F1022" s="105">
        <v>11699</v>
      </c>
      <c r="G1022" s="105">
        <v>12102</v>
      </c>
      <c r="H1022" s="105">
        <v>12544</v>
      </c>
      <c r="I1022" s="105">
        <v>12974</v>
      </c>
      <c r="J1022" s="105">
        <v>13353</v>
      </c>
      <c r="K1022" s="105">
        <v>13594</v>
      </c>
      <c r="L1022" s="195">
        <v>13073</v>
      </c>
      <c r="M1022" s="195">
        <v>13288.5</v>
      </c>
      <c r="N1022" s="195">
        <v>13412</v>
      </c>
      <c r="O1022" s="195">
        <v>13432.5</v>
      </c>
      <c r="P1022" s="195">
        <v>13367.5</v>
      </c>
      <c r="Q1022" s="195">
        <v>13227.5</v>
      </c>
      <c r="R1022" s="195">
        <v>13005</v>
      </c>
      <c r="S1022" s="195">
        <v>12699.5</v>
      </c>
      <c r="T1022" s="195">
        <v>12344.5</v>
      </c>
      <c r="U1022" s="195">
        <v>11982</v>
      </c>
      <c r="V1022" s="195">
        <v>11602</v>
      </c>
      <c r="W1022" s="195">
        <v>11138.5</v>
      </c>
      <c r="X1022" s="195">
        <v>10588.5</v>
      </c>
      <c r="Y1022" s="195">
        <v>9976.5</v>
      </c>
      <c r="Z1022" s="195">
        <v>9301.5</v>
      </c>
      <c r="AA1022" s="195">
        <v>8605</v>
      </c>
      <c r="AB1022" s="195">
        <v>7950</v>
      </c>
      <c r="AC1022" s="195">
        <v>7374</v>
      </c>
      <c r="AD1022" s="195">
        <v>6900</v>
      </c>
    </row>
    <row r="1023" spans="1:30" x14ac:dyDescent="0.2">
      <c r="A1023" s="77" t="s">
        <v>78</v>
      </c>
      <c r="B1023" s="79" t="s">
        <v>175</v>
      </c>
      <c r="C1023" s="105">
        <v>65</v>
      </c>
      <c r="D1023" s="105">
        <v>69</v>
      </c>
      <c r="E1023" s="105">
        <v>9707</v>
      </c>
      <c r="F1023" s="105">
        <v>9927</v>
      </c>
      <c r="G1023" s="105">
        <v>10082</v>
      </c>
      <c r="H1023" s="105">
        <v>10221</v>
      </c>
      <c r="I1023" s="105">
        <v>10424</v>
      </c>
      <c r="J1023" s="105">
        <v>10735</v>
      </c>
      <c r="K1023" s="105">
        <v>11036</v>
      </c>
      <c r="L1023" s="195">
        <v>10796</v>
      </c>
      <c r="M1023" s="195">
        <v>11091.5</v>
      </c>
      <c r="N1023" s="195">
        <v>11454</v>
      </c>
      <c r="O1023" s="195">
        <v>11814</v>
      </c>
      <c r="P1023" s="195">
        <v>12116</v>
      </c>
      <c r="Q1023" s="195">
        <v>12376</v>
      </c>
      <c r="R1023" s="195">
        <v>12589.5</v>
      </c>
      <c r="S1023" s="195">
        <v>12716.5</v>
      </c>
      <c r="T1023" s="195">
        <v>12745.5</v>
      </c>
      <c r="U1023" s="195">
        <v>12692</v>
      </c>
      <c r="V1023" s="195">
        <v>12567</v>
      </c>
      <c r="W1023" s="195">
        <v>12363.5</v>
      </c>
      <c r="X1023" s="195">
        <v>12081</v>
      </c>
      <c r="Y1023" s="195">
        <v>11751.5</v>
      </c>
      <c r="Z1023" s="195">
        <v>11413.5</v>
      </c>
      <c r="AA1023" s="195">
        <v>11058</v>
      </c>
      <c r="AB1023" s="195">
        <v>10622</v>
      </c>
      <c r="AC1023" s="195">
        <v>10102</v>
      </c>
      <c r="AD1023" s="195">
        <v>9523</v>
      </c>
    </row>
    <row r="1024" spans="1:30" x14ac:dyDescent="0.2">
      <c r="A1024" s="77" t="s">
        <v>78</v>
      </c>
      <c r="B1024" s="79" t="s">
        <v>175</v>
      </c>
      <c r="C1024" s="105">
        <v>70</v>
      </c>
      <c r="D1024" s="105">
        <v>74</v>
      </c>
      <c r="E1024" s="105">
        <v>7171</v>
      </c>
      <c r="F1024" s="105">
        <v>7376</v>
      </c>
      <c r="G1024" s="105">
        <v>7703</v>
      </c>
      <c r="H1024" s="105">
        <v>8096.9999999999991</v>
      </c>
      <c r="I1024" s="105">
        <v>8479</v>
      </c>
      <c r="J1024" s="105">
        <v>8808</v>
      </c>
      <c r="K1024" s="105">
        <v>8999</v>
      </c>
      <c r="L1024" s="195">
        <v>8911.5</v>
      </c>
      <c r="M1024" s="195">
        <v>9149</v>
      </c>
      <c r="N1024" s="195">
        <v>9391</v>
      </c>
      <c r="O1024" s="195">
        <v>9585.5</v>
      </c>
      <c r="P1024" s="195">
        <v>9769</v>
      </c>
      <c r="Q1024" s="195">
        <v>9998.5</v>
      </c>
      <c r="R1024" s="195">
        <v>10284</v>
      </c>
      <c r="S1024" s="195">
        <v>10631</v>
      </c>
      <c r="T1024" s="195">
        <v>10976.5</v>
      </c>
      <c r="U1024" s="195">
        <v>11267.5</v>
      </c>
      <c r="V1024" s="195">
        <v>11518</v>
      </c>
      <c r="W1024" s="195">
        <v>11727</v>
      </c>
      <c r="X1024" s="195">
        <v>11855.5</v>
      </c>
      <c r="Y1024" s="195">
        <v>11892</v>
      </c>
      <c r="Z1024" s="195">
        <v>11852</v>
      </c>
      <c r="AA1024" s="195">
        <v>11745</v>
      </c>
      <c r="AB1024" s="195">
        <v>11563.5</v>
      </c>
      <c r="AC1024" s="195">
        <v>11307</v>
      </c>
      <c r="AD1024" s="195">
        <v>11007.5</v>
      </c>
    </row>
    <row r="1025" spans="1:30" x14ac:dyDescent="0.2">
      <c r="A1025" s="77" t="s">
        <v>78</v>
      </c>
      <c r="B1025" s="79" t="s">
        <v>175</v>
      </c>
      <c r="C1025" s="105">
        <v>75</v>
      </c>
      <c r="D1025" s="105">
        <v>79</v>
      </c>
      <c r="E1025" s="105">
        <v>6128</v>
      </c>
      <c r="F1025" s="105">
        <v>6068</v>
      </c>
      <c r="G1025" s="105">
        <v>5980</v>
      </c>
      <c r="H1025" s="105">
        <v>5912</v>
      </c>
      <c r="I1025" s="105">
        <v>5939</v>
      </c>
      <c r="J1025" s="105">
        <v>6097</v>
      </c>
      <c r="K1025" s="105">
        <v>6286</v>
      </c>
      <c r="L1025" s="195">
        <v>6797.5</v>
      </c>
      <c r="M1025" s="195">
        <v>7028.5</v>
      </c>
      <c r="N1025" s="195">
        <v>7232</v>
      </c>
      <c r="O1025" s="195">
        <v>7457</v>
      </c>
      <c r="P1025" s="195">
        <v>7717.5</v>
      </c>
      <c r="Q1025" s="195">
        <v>7950</v>
      </c>
      <c r="R1025" s="195">
        <v>8171.5</v>
      </c>
      <c r="S1025" s="195">
        <v>8396</v>
      </c>
      <c r="T1025" s="195">
        <v>8581</v>
      </c>
      <c r="U1025" s="195">
        <v>8758</v>
      </c>
      <c r="V1025" s="195">
        <v>8975.5</v>
      </c>
      <c r="W1025" s="195">
        <v>9244</v>
      </c>
      <c r="X1025" s="195">
        <v>9567</v>
      </c>
      <c r="Y1025" s="195">
        <v>9889</v>
      </c>
      <c r="Z1025" s="195">
        <v>10162.5</v>
      </c>
      <c r="AA1025" s="195">
        <v>10398.5</v>
      </c>
      <c r="AB1025" s="195">
        <v>10596.5</v>
      </c>
      <c r="AC1025" s="195">
        <v>10724</v>
      </c>
      <c r="AD1025" s="195">
        <v>10768</v>
      </c>
    </row>
    <row r="1026" spans="1:30" x14ac:dyDescent="0.2">
      <c r="A1026" s="77" t="s">
        <v>78</v>
      </c>
      <c r="B1026" s="79" t="s">
        <v>175</v>
      </c>
      <c r="C1026" s="105">
        <v>80</v>
      </c>
      <c r="D1026" s="105">
        <v>84</v>
      </c>
      <c r="E1026" s="105">
        <v>4385</v>
      </c>
      <c r="F1026" s="105">
        <v>4466</v>
      </c>
      <c r="G1026" s="105">
        <v>4534</v>
      </c>
      <c r="H1026" s="105">
        <v>4595</v>
      </c>
      <c r="I1026" s="105">
        <v>4640</v>
      </c>
      <c r="J1026" s="105">
        <v>4670</v>
      </c>
      <c r="K1026" s="105">
        <v>4637</v>
      </c>
      <c r="L1026" s="195">
        <v>4701</v>
      </c>
      <c r="M1026" s="195">
        <v>4761</v>
      </c>
      <c r="N1026" s="195">
        <v>4872</v>
      </c>
      <c r="O1026" s="195">
        <v>5071</v>
      </c>
      <c r="P1026" s="195">
        <v>5302</v>
      </c>
      <c r="Q1026" s="195">
        <v>5515.5</v>
      </c>
      <c r="R1026" s="195">
        <v>5712.5</v>
      </c>
      <c r="S1026" s="195">
        <v>5888</v>
      </c>
      <c r="T1026" s="195">
        <v>6085.5</v>
      </c>
      <c r="U1026" s="195">
        <v>6315</v>
      </c>
      <c r="V1026" s="195">
        <v>6519</v>
      </c>
      <c r="W1026" s="195">
        <v>6711.5</v>
      </c>
      <c r="X1026" s="195">
        <v>6904.5</v>
      </c>
      <c r="Y1026" s="195">
        <v>7069</v>
      </c>
      <c r="Z1026" s="195">
        <v>7232</v>
      </c>
      <c r="AA1026" s="195">
        <v>7427</v>
      </c>
      <c r="AB1026" s="195">
        <v>7663.5</v>
      </c>
      <c r="AC1026" s="195">
        <v>7948</v>
      </c>
      <c r="AD1026" s="195">
        <v>8231.5</v>
      </c>
    </row>
    <row r="1027" spans="1:30" x14ac:dyDescent="0.2">
      <c r="A1027" s="77" t="s">
        <v>78</v>
      </c>
      <c r="B1027" s="79" t="s">
        <v>175</v>
      </c>
      <c r="C1027" s="105">
        <v>85</v>
      </c>
      <c r="D1027" s="105">
        <v>89</v>
      </c>
      <c r="E1027" s="105">
        <v>2277</v>
      </c>
      <c r="F1027" s="105">
        <v>2420</v>
      </c>
      <c r="G1027" s="105">
        <v>2544</v>
      </c>
      <c r="H1027" s="105">
        <v>2643</v>
      </c>
      <c r="I1027" s="105">
        <v>2731</v>
      </c>
      <c r="J1027" s="105">
        <v>2808</v>
      </c>
      <c r="K1027" s="105">
        <v>2896</v>
      </c>
      <c r="L1027" s="195">
        <v>2819</v>
      </c>
      <c r="M1027" s="195">
        <v>2949.5</v>
      </c>
      <c r="N1027" s="195">
        <v>3049</v>
      </c>
      <c r="O1027" s="195">
        <v>3097</v>
      </c>
      <c r="P1027" s="195">
        <v>3122</v>
      </c>
      <c r="Q1027" s="195">
        <v>3166.5</v>
      </c>
      <c r="R1027" s="195">
        <v>3223</v>
      </c>
      <c r="S1027" s="195">
        <v>3314.5</v>
      </c>
      <c r="T1027" s="195">
        <v>3464.5</v>
      </c>
      <c r="U1027" s="195">
        <v>3635.5</v>
      </c>
      <c r="V1027" s="195">
        <v>3794.5</v>
      </c>
      <c r="W1027" s="195">
        <v>3940</v>
      </c>
      <c r="X1027" s="195">
        <v>4070.9999999999995</v>
      </c>
      <c r="Y1027" s="195">
        <v>4224.5</v>
      </c>
      <c r="Z1027" s="195">
        <v>4402</v>
      </c>
      <c r="AA1027" s="195">
        <v>4557.5</v>
      </c>
      <c r="AB1027" s="195">
        <v>4702.5</v>
      </c>
      <c r="AC1027" s="195">
        <v>4849</v>
      </c>
      <c r="AD1027" s="195">
        <v>4980</v>
      </c>
    </row>
    <row r="1028" spans="1:30" x14ac:dyDescent="0.2">
      <c r="A1028" s="77" t="s">
        <v>78</v>
      </c>
      <c r="B1028" s="79" t="s">
        <v>175</v>
      </c>
      <c r="C1028" s="105">
        <v>90</v>
      </c>
      <c r="D1028" s="105">
        <v>94</v>
      </c>
      <c r="E1028" s="105">
        <v>763</v>
      </c>
      <c r="F1028" s="105">
        <v>864</v>
      </c>
      <c r="G1028" s="105">
        <v>943</v>
      </c>
      <c r="H1028" s="105">
        <v>1012</v>
      </c>
      <c r="I1028" s="105">
        <v>1066</v>
      </c>
      <c r="J1028" s="105">
        <v>1113</v>
      </c>
      <c r="K1028" s="105">
        <v>1229</v>
      </c>
      <c r="L1028" s="195">
        <v>1117</v>
      </c>
      <c r="M1028" s="195">
        <v>1178</v>
      </c>
      <c r="N1028" s="195">
        <v>1242.5</v>
      </c>
      <c r="O1028" s="195">
        <v>1323.5</v>
      </c>
      <c r="P1028" s="195">
        <v>1406.5</v>
      </c>
      <c r="Q1028" s="195">
        <v>1483.5</v>
      </c>
      <c r="R1028" s="195">
        <v>1557</v>
      </c>
      <c r="S1028" s="195">
        <v>1613.5</v>
      </c>
      <c r="T1028" s="195">
        <v>1643</v>
      </c>
      <c r="U1028" s="195">
        <v>1661.5</v>
      </c>
      <c r="V1028" s="195">
        <v>1693.5</v>
      </c>
      <c r="W1028" s="195">
        <v>1734</v>
      </c>
      <c r="X1028" s="195">
        <v>1794</v>
      </c>
      <c r="Y1028" s="195">
        <v>1887</v>
      </c>
      <c r="Z1028" s="195">
        <v>1989.5</v>
      </c>
      <c r="AA1028" s="195">
        <v>2083.5</v>
      </c>
      <c r="AB1028" s="195">
        <v>2169.5</v>
      </c>
      <c r="AC1028" s="195">
        <v>2249</v>
      </c>
      <c r="AD1028" s="195">
        <v>2345</v>
      </c>
    </row>
    <row r="1029" spans="1:30" x14ac:dyDescent="0.2">
      <c r="A1029" s="77" t="s">
        <v>78</v>
      </c>
      <c r="B1029" s="79" t="s">
        <v>175</v>
      </c>
      <c r="C1029" s="105">
        <v>95</v>
      </c>
      <c r="D1029" s="105">
        <v>99</v>
      </c>
      <c r="E1029" s="105">
        <v>201</v>
      </c>
      <c r="F1029" s="105">
        <v>217</v>
      </c>
      <c r="G1029" s="105">
        <v>239</v>
      </c>
      <c r="H1029" s="105">
        <v>259</v>
      </c>
      <c r="I1029" s="105">
        <v>267</v>
      </c>
      <c r="J1029" s="105">
        <v>254</v>
      </c>
      <c r="K1029" s="105">
        <v>289</v>
      </c>
      <c r="L1029" s="195">
        <v>284</v>
      </c>
      <c r="M1029" s="195">
        <v>303.5</v>
      </c>
      <c r="N1029" s="195">
        <v>324</v>
      </c>
      <c r="O1029" s="195">
        <v>345.5</v>
      </c>
      <c r="P1029" s="195">
        <v>370.5</v>
      </c>
      <c r="Q1029" s="195">
        <v>395</v>
      </c>
      <c r="R1029" s="195">
        <v>418</v>
      </c>
      <c r="S1029" s="195">
        <v>444</v>
      </c>
      <c r="T1029" s="195">
        <v>476.5</v>
      </c>
      <c r="U1029" s="195">
        <v>509</v>
      </c>
      <c r="V1029" s="195">
        <v>538.5</v>
      </c>
      <c r="W1029" s="195">
        <v>566.5</v>
      </c>
      <c r="X1029" s="195">
        <v>587.5</v>
      </c>
      <c r="Y1029" s="195">
        <v>599.5</v>
      </c>
      <c r="Z1029" s="195">
        <v>609</v>
      </c>
      <c r="AA1029" s="195">
        <v>624.5</v>
      </c>
      <c r="AB1029" s="195">
        <v>645</v>
      </c>
      <c r="AC1029" s="195">
        <v>673</v>
      </c>
      <c r="AD1029" s="195">
        <v>712</v>
      </c>
    </row>
    <row r="1030" spans="1:30" x14ac:dyDescent="0.2">
      <c r="A1030" s="77" t="s">
        <v>78</v>
      </c>
      <c r="B1030" s="79" t="s">
        <v>175</v>
      </c>
      <c r="C1030" s="105">
        <v>100</v>
      </c>
      <c r="D1030" s="105">
        <v>104</v>
      </c>
      <c r="E1030" s="105">
        <v>26</v>
      </c>
      <c r="F1030" s="105">
        <v>29</v>
      </c>
      <c r="G1030" s="105">
        <v>32</v>
      </c>
      <c r="H1030" s="105">
        <v>35</v>
      </c>
      <c r="I1030" s="105">
        <v>38</v>
      </c>
      <c r="J1030" s="105">
        <v>41</v>
      </c>
      <c r="K1030" s="105">
        <v>43</v>
      </c>
      <c r="L1030" s="195">
        <v>41.5</v>
      </c>
      <c r="M1030" s="195">
        <v>44.5</v>
      </c>
      <c r="N1030" s="195">
        <v>48.5</v>
      </c>
      <c r="O1030" s="195">
        <v>52.5</v>
      </c>
      <c r="P1030" s="195">
        <v>55</v>
      </c>
      <c r="Q1030" s="195">
        <v>59</v>
      </c>
      <c r="R1030" s="195">
        <v>64</v>
      </c>
      <c r="S1030" s="195">
        <v>68.5</v>
      </c>
      <c r="T1030" s="195">
        <v>73.5</v>
      </c>
      <c r="U1030" s="195">
        <v>79.5</v>
      </c>
      <c r="V1030" s="195">
        <v>85.5</v>
      </c>
      <c r="W1030" s="195">
        <v>91</v>
      </c>
      <c r="X1030" s="195">
        <v>97.5</v>
      </c>
      <c r="Y1030" s="195">
        <v>104.5</v>
      </c>
      <c r="Z1030" s="195">
        <v>112.5</v>
      </c>
      <c r="AA1030" s="195">
        <v>120.5</v>
      </c>
      <c r="AB1030" s="195">
        <v>126</v>
      </c>
      <c r="AC1030" s="195">
        <v>130</v>
      </c>
      <c r="AD1030" s="195">
        <v>134</v>
      </c>
    </row>
    <row r="1031" spans="1:30" x14ac:dyDescent="0.2">
      <c r="A1031" s="77" t="s">
        <v>78</v>
      </c>
      <c r="B1031" s="79" t="s">
        <v>176</v>
      </c>
      <c r="C1031" s="105">
        <v>0</v>
      </c>
      <c r="D1031" s="105">
        <v>4</v>
      </c>
      <c r="E1031" s="105">
        <v>8573</v>
      </c>
      <c r="F1031" s="105">
        <v>8119.9999999999991</v>
      </c>
      <c r="G1031" s="105">
        <v>8148</v>
      </c>
      <c r="H1031" s="105">
        <v>8474</v>
      </c>
      <c r="I1031" s="105">
        <v>8823</v>
      </c>
      <c r="J1031" s="105">
        <v>9004</v>
      </c>
      <c r="K1031" s="105">
        <v>9471</v>
      </c>
      <c r="L1031" s="195">
        <v>8677</v>
      </c>
      <c r="M1031" s="195">
        <v>8607</v>
      </c>
      <c r="N1031" s="195">
        <v>8577</v>
      </c>
      <c r="O1031" s="195">
        <v>8579.5</v>
      </c>
      <c r="P1031" s="195">
        <v>8617.5</v>
      </c>
      <c r="Q1031" s="195">
        <v>8679</v>
      </c>
      <c r="R1031" s="195">
        <v>8752</v>
      </c>
      <c r="S1031" s="195">
        <v>8832.5</v>
      </c>
      <c r="T1031" s="195">
        <v>8917.5</v>
      </c>
      <c r="U1031" s="195">
        <v>9001.5</v>
      </c>
      <c r="V1031" s="195">
        <v>9079</v>
      </c>
      <c r="W1031" s="195">
        <v>9146</v>
      </c>
      <c r="X1031" s="195">
        <v>9196.5</v>
      </c>
      <c r="Y1031" s="195">
        <v>9225</v>
      </c>
      <c r="Z1031" s="195">
        <v>9229</v>
      </c>
      <c r="AA1031" s="195">
        <v>9202</v>
      </c>
      <c r="AB1031" s="195">
        <v>9142</v>
      </c>
      <c r="AC1031" s="195">
        <v>9054</v>
      </c>
      <c r="AD1031" s="195">
        <v>8942.5</v>
      </c>
    </row>
    <row r="1032" spans="1:30" x14ac:dyDescent="0.2">
      <c r="A1032" s="77" t="s">
        <v>78</v>
      </c>
      <c r="B1032" s="79" t="s">
        <v>176</v>
      </c>
      <c r="C1032" s="105">
        <v>5</v>
      </c>
      <c r="D1032" s="105">
        <v>9</v>
      </c>
      <c r="E1032" s="105">
        <v>11092</v>
      </c>
      <c r="F1032" s="105">
        <v>10671</v>
      </c>
      <c r="G1032" s="105">
        <v>10160</v>
      </c>
      <c r="H1032" s="105">
        <v>9573</v>
      </c>
      <c r="I1032" s="105">
        <v>8986</v>
      </c>
      <c r="J1032" s="105">
        <v>8524</v>
      </c>
      <c r="K1032" s="105">
        <v>8253</v>
      </c>
      <c r="L1032" s="195">
        <v>9573</v>
      </c>
      <c r="M1032" s="195">
        <v>9437.5</v>
      </c>
      <c r="N1032" s="195">
        <v>9217</v>
      </c>
      <c r="O1032" s="195">
        <v>8951</v>
      </c>
      <c r="P1032" s="195">
        <v>8739</v>
      </c>
      <c r="Q1032" s="195">
        <v>8603</v>
      </c>
      <c r="R1032" s="195">
        <v>8533</v>
      </c>
      <c r="S1032" s="195">
        <v>8503.5</v>
      </c>
      <c r="T1032" s="195">
        <v>8507.5</v>
      </c>
      <c r="U1032" s="195">
        <v>8545.5</v>
      </c>
      <c r="V1032" s="195">
        <v>8606</v>
      </c>
      <c r="W1032" s="195">
        <v>8678.5</v>
      </c>
      <c r="X1032" s="195">
        <v>8759.5</v>
      </c>
      <c r="Y1032" s="195">
        <v>8844.5</v>
      </c>
      <c r="Z1032" s="195">
        <v>8928.5</v>
      </c>
      <c r="AA1032" s="195">
        <v>9006.5</v>
      </c>
      <c r="AB1032" s="195">
        <v>9074.5</v>
      </c>
      <c r="AC1032" s="195">
        <v>9125.5</v>
      </c>
      <c r="AD1032" s="195">
        <v>9154</v>
      </c>
    </row>
    <row r="1033" spans="1:30" x14ac:dyDescent="0.2">
      <c r="A1033" s="77" t="s">
        <v>78</v>
      </c>
      <c r="B1033" s="79" t="s">
        <v>176</v>
      </c>
      <c r="C1033" s="105">
        <v>10</v>
      </c>
      <c r="D1033" s="105">
        <v>14</v>
      </c>
      <c r="E1033" s="105">
        <v>12189</v>
      </c>
      <c r="F1033" s="105">
        <v>11963</v>
      </c>
      <c r="G1033" s="105">
        <v>11775</v>
      </c>
      <c r="H1033" s="105">
        <v>11607</v>
      </c>
      <c r="I1033" s="105">
        <v>11390</v>
      </c>
      <c r="J1033" s="105">
        <v>11049</v>
      </c>
      <c r="K1033" s="105">
        <v>10555</v>
      </c>
      <c r="L1033" s="195">
        <v>10501.5</v>
      </c>
      <c r="M1033" s="195">
        <v>10126</v>
      </c>
      <c r="N1033" s="195">
        <v>9877</v>
      </c>
      <c r="O1033" s="195">
        <v>9733</v>
      </c>
      <c r="P1033" s="195">
        <v>9629.5</v>
      </c>
      <c r="Q1033" s="195">
        <v>9535</v>
      </c>
      <c r="R1033" s="195">
        <v>9399.5</v>
      </c>
      <c r="S1033" s="195">
        <v>9178.5</v>
      </c>
      <c r="T1033" s="195">
        <v>8912</v>
      </c>
      <c r="U1033" s="195">
        <v>8700</v>
      </c>
      <c r="V1033" s="195">
        <v>8563.5</v>
      </c>
      <c r="W1033" s="195">
        <v>8494</v>
      </c>
      <c r="X1033" s="195">
        <v>8465</v>
      </c>
      <c r="Y1033" s="195">
        <v>8469</v>
      </c>
      <c r="Z1033" s="195">
        <v>8506.5</v>
      </c>
      <c r="AA1033" s="195">
        <v>8566.5</v>
      </c>
      <c r="AB1033" s="195">
        <v>8640</v>
      </c>
      <c r="AC1033" s="195">
        <v>8721.5</v>
      </c>
      <c r="AD1033" s="195">
        <v>8807</v>
      </c>
    </row>
    <row r="1034" spans="1:30" x14ac:dyDescent="0.2">
      <c r="A1034" s="77" t="s">
        <v>78</v>
      </c>
      <c r="B1034" s="79" t="s">
        <v>176</v>
      </c>
      <c r="C1034" s="105">
        <v>15</v>
      </c>
      <c r="D1034" s="105">
        <v>19</v>
      </c>
      <c r="E1034" s="105">
        <v>12329</v>
      </c>
      <c r="F1034" s="105">
        <v>12579</v>
      </c>
      <c r="G1034" s="105">
        <v>12570</v>
      </c>
      <c r="H1034" s="105">
        <v>12381</v>
      </c>
      <c r="I1034" s="105">
        <v>12158</v>
      </c>
      <c r="J1034" s="105">
        <v>11986</v>
      </c>
      <c r="K1034" s="105">
        <v>11804</v>
      </c>
      <c r="L1034" s="195">
        <v>11729</v>
      </c>
      <c r="M1034" s="195">
        <v>11576.5</v>
      </c>
      <c r="N1034" s="195">
        <v>11360</v>
      </c>
      <c r="O1034" s="195">
        <v>11098.5</v>
      </c>
      <c r="P1034" s="195">
        <v>10774</v>
      </c>
      <c r="Q1034" s="195">
        <v>10379.5</v>
      </c>
      <c r="R1034" s="195">
        <v>10004.5</v>
      </c>
      <c r="S1034" s="195">
        <v>9755.5</v>
      </c>
      <c r="T1034" s="195">
        <v>9611.5</v>
      </c>
      <c r="U1034" s="195">
        <v>9509</v>
      </c>
      <c r="V1034" s="195">
        <v>9414.5</v>
      </c>
      <c r="W1034" s="195">
        <v>9279</v>
      </c>
      <c r="X1034" s="195">
        <v>9058.5</v>
      </c>
      <c r="Y1034" s="195">
        <v>8792</v>
      </c>
      <c r="Z1034" s="195">
        <v>8579.5</v>
      </c>
      <c r="AA1034" s="195">
        <v>8443.5</v>
      </c>
      <c r="AB1034" s="195">
        <v>8374</v>
      </c>
      <c r="AC1034" s="195">
        <v>8344.5</v>
      </c>
      <c r="AD1034" s="195">
        <v>8349</v>
      </c>
    </row>
    <row r="1035" spans="1:30" x14ac:dyDescent="0.2">
      <c r="A1035" s="77" t="s">
        <v>78</v>
      </c>
      <c r="B1035" s="79" t="s">
        <v>176</v>
      </c>
      <c r="C1035" s="105">
        <v>20</v>
      </c>
      <c r="D1035" s="105">
        <v>24</v>
      </c>
      <c r="E1035" s="105">
        <v>8538</v>
      </c>
      <c r="F1035" s="105">
        <v>8917</v>
      </c>
      <c r="G1035" s="105">
        <v>9659</v>
      </c>
      <c r="H1035" s="105">
        <v>10591</v>
      </c>
      <c r="I1035" s="105">
        <v>11426</v>
      </c>
      <c r="J1035" s="105">
        <v>11979</v>
      </c>
      <c r="K1035" s="105">
        <v>12278</v>
      </c>
      <c r="L1035" s="195">
        <v>11469</v>
      </c>
      <c r="M1035" s="195">
        <v>11584.5</v>
      </c>
      <c r="N1035" s="195">
        <v>11636</v>
      </c>
      <c r="O1035" s="195">
        <v>11637.5</v>
      </c>
      <c r="P1035" s="195">
        <v>11564.5</v>
      </c>
      <c r="Q1035" s="195">
        <v>11441.5</v>
      </c>
      <c r="R1035" s="195">
        <v>11288.5</v>
      </c>
      <c r="S1035" s="195">
        <v>11072.5</v>
      </c>
      <c r="T1035" s="195">
        <v>10812</v>
      </c>
      <c r="U1035" s="195">
        <v>10488</v>
      </c>
      <c r="V1035" s="195">
        <v>10093.5</v>
      </c>
      <c r="W1035" s="195">
        <v>9718.5</v>
      </c>
      <c r="X1035" s="195">
        <v>9469.5</v>
      </c>
      <c r="Y1035" s="195">
        <v>9326</v>
      </c>
      <c r="Z1035" s="195">
        <v>9223</v>
      </c>
      <c r="AA1035" s="195">
        <v>9127.5</v>
      </c>
      <c r="AB1035" s="195">
        <v>8992.5</v>
      </c>
      <c r="AC1035" s="195">
        <v>8773</v>
      </c>
      <c r="AD1035" s="195">
        <v>8507</v>
      </c>
    </row>
    <row r="1036" spans="1:30" x14ac:dyDescent="0.2">
      <c r="A1036" s="77" t="s">
        <v>78</v>
      </c>
      <c r="B1036" s="79" t="s">
        <v>176</v>
      </c>
      <c r="C1036" s="105">
        <v>25</v>
      </c>
      <c r="D1036" s="105">
        <v>29</v>
      </c>
      <c r="E1036" s="105">
        <v>9858</v>
      </c>
      <c r="F1036" s="105">
        <v>9487</v>
      </c>
      <c r="G1036" s="105">
        <v>8970</v>
      </c>
      <c r="H1036" s="105">
        <v>8447</v>
      </c>
      <c r="I1036" s="105">
        <v>8151</v>
      </c>
      <c r="J1036" s="105">
        <v>8213</v>
      </c>
      <c r="K1036" s="105">
        <v>8620</v>
      </c>
      <c r="L1036" s="195">
        <v>9416.5</v>
      </c>
      <c r="M1036" s="195">
        <v>9948.5</v>
      </c>
      <c r="N1036" s="195">
        <v>10389</v>
      </c>
      <c r="O1036" s="195">
        <v>10712</v>
      </c>
      <c r="P1036" s="195">
        <v>10951</v>
      </c>
      <c r="Q1036" s="195">
        <v>11137</v>
      </c>
      <c r="R1036" s="195">
        <v>11252</v>
      </c>
      <c r="S1036" s="195">
        <v>11305</v>
      </c>
      <c r="T1036" s="195">
        <v>11305.5</v>
      </c>
      <c r="U1036" s="195">
        <v>11231.5</v>
      </c>
      <c r="V1036" s="195">
        <v>11110</v>
      </c>
      <c r="W1036" s="195">
        <v>10957.5</v>
      </c>
      <c r="X1036" s="195">
        <v>10741</v>
      </c>
      <c r="Y1036" s="195">
        <v>10480.5</v>
      </c>
      <c r="Z1036" s="195">
        <v>10157.5</v>
      </c>
      <c r="AA1036" s="195">
        <v>9763</v>
      </c>
      <c r="AB1036" s="195">
        <v>9388</v>
      </c>
      <c r="AC1036" s="195">
        <v>9140.5</v>
      </c>
      <c r="AD1036" s="195">
        <v>8997.5</v>
      </c>
    </row>
    <row r="1037" spans="1:30" x14ac:dyDescent="0.2">
      <c r="A1037" s="77" t="s">
        <v>78</v>
      </c>
      <c r="B1037" s="79" t="s">
        <v>176</v>
      </c>
      <c r="C1037" s="105">
        <v>30</v>
      </c>
      <c r="D1037" s="105">
        <v>34</v>
      </c>
      <c r="E1037" s="105">
        <v>10111</v>
      </c>
      <c r="F1037" s="105">
        <v>10023</v>
      </c>
      <c r="G1037" s="105">
        <v>9987</v>
      </c>
      <c r="H1037" s="105">
        <v>9954</v>
      </c>
      <c r="I1037" s="105">
        <v>9841</v>
      </c>
      <c r="J1037" s="105">
        <v>9609</v>
      </c>
      <c r="K1037" s="105">
        <v>9259</v>
      </c>
      <c r="L1037" s="195">
        <v>7895</v>
      </c>
      <c r="M1037" s="195">
        <v>7735</v>
      </c>
      <c r="N1037" s="195">
        <v>7795</v>
      </c>
      <c r="O1037" s="195">
        <v>8102.4999999999991</v>
      </c>
      <c r="P1037" s="195">
        <v>8587</v>
      </c>
      <c r="Q1037" s="195">
        <v>9148.5</v>
      </c>
      <c r="R1037" s="195">
        <v>9679</v>
      </c>
      <c r="S1037" s="195">
        <v>10119</v>
      </c>
      <c r="T1037" s="195">
        <v>10442.5</v>
      </c>
      <c r="U1037" s="195">
        <v>10682</v>
      </c>
      <c r="V1037" s="195">
        <v>10868.5</v>
      </c>
      <c r="W1037" s="195">
        <v>10983.5</v>
      </c>
      <c r="X1037" s="195">
        <v>11035</v>
      </c>
      <c r="Y1037" s="195">
        <v>11036</v>
      </c>
      <c r="Z1037" s="195">
        <v>10963</v>
      </c>
      <c r="AA1037" s="195">
        <v>10841</v>
      </c>
      <c r="AB1037" s="195">
        <v>10689.5</v>
      </c>
      <c r="AC1037" s="195">
        <v>10474.5</v>
      </c>
      <c r="AD1037" s="195">
        <v>10213.5</v>
      </c>
    </row>
    <row r="1038" spans="1:30" x14ac:dyDescent="0.2">
      <c r="A1038" s="77" t="s">
        <v>78</v>
      </c>
      <c r="B1038" s="79" t="s">
        <v>176</v>
      </c>
      <c r="C1038" s="105">
        <v>35</v>
      </c>
      <c r="D1038" s="105">
        <v>39</v>
      </c>
      <c r="E1038" s="105">
        <v>11056</v>
      </c>
      <c r="F1038" s="105">
        <v>10575</v>
      </c>
      <c r="G1038" s="105">
        <v>10276</v>
      </c>
      <c r="H1038" s="105">
        <v>10119</v>
      </c>
      <c r="I1038" s="105">
        <v>10024</v>
      </c>
      <c r="J1038" s="105">
        <v>9931</v>
      </c>
      <c r="K1038" s="105">
        <v>9859</v>
      </c>
      <c r="L1038" s="195">
        <v>8783.5</v>
      </c>
      <c r="M1038" s="195">
        <v>8643</v>
      </c>
      <c r="N1038" s="195">
        <v>8469.5</v>
      </c>
      <c r="O1038" s="195">
        <v>8220.5</v>
      </c>
      <c r="P1038" s="195">
        <v>7949.5</v>
      </c>
      <c r="Q1038" s="195">
        <v>7703</v>
      </c>
      <c r="R1038" s="195">
        <v>7544</v>
      </c>
      <c r="S1038" s="195">
        <v>7604</v>
      </c>
      <c r="T1038" s="195">
        <v>7911.5</v>
      </c>
      <c r="U1038" s="195">
        <v>8395</v>
      </c>
      <c r="V1038" s="195">
        <v>8955.5</v>
      </c>
      <c r="W1038" s="195">
        <v>9485.5</v>
      </c>
      <c r="X1038" s="195">
        <v>9925.5</v>
      </c>
      <c r="Y1038" s="195">
        <v>10249</v>
      </c>
      <c r="Z1038" s="195">
        <v>10487</v>
      </c>
      <c r="AA1038" s="195">
        <v>10673</v>
      </c>
      <c r="AB1038" s="195">
        <v>10788.5</v>
      </c>
      <c r="AC1038" s="195">
        <v>10841.5</v>
      </c>
      <c r="AD1038" s="195">
        <v>10843</v>
      </c>
    </row>
    <row r="1039" spans="1:30" x14ac:dyDescent="0.2">
      <c r="A1039" s="77" t="s">
        <v>78</v>
      </c>
      <c r="B1039" s="79" t="s">
        <v>176</v>
      </c>
      <c r="C1039" s="105">
        <v>40</v>
      </c>
      <c r="D1039" s="105">
        <v>44</v>
      </c>
      <c r="E1039" s="105">
        <v>14879</v>
      </c>
      <c r="F1039" s="105">
        <v>14091</v>
      </c>
      <c r="G1039" s="105">
        <v>13213</v>
      </c>
      <c r="H1039" s="105">
        <v>12320</v>
      </c>
      <c r="I1039" s="105">
        <v>11531</v>
      </c>
      <c r="J1039" s="105">
        <v>10915</v>
      </c>
      <c r="K1039" s="105">
        <v>10451</v>
      </c>
      <c r="L1039" s="195">
        <v>9903.5</v>
      </c>
      <c r="M1039" s="195">
        <v>9566</v>
      </c>
      <c r="N1039" s="195">
        <v>9297.5</v>
      </c>
      <c r="O1039" s="195">
        <v>9058.5</v>
      </c>
      <c r="P1039" s="195">
        <v>8829</v>
      </c>
      <c r="Q1039" s="195">
        <v>8642</v>
      </c>
      <c r="R1039" s="195">
        <v>8501.5</v>
      </c>
      <c r="S1039" s="195">
        <v>8328.5</v>
      </c>
      <c r="T1039" s="195">
        <v>8081.5</v>
      </c>
      <c r="U1039" s="195">
        <v>7813</v>
      </c>
      <c r="V1039" s="195">
        <v>7567.5</v>
      </c>
      <c r="W1039" s="195">
        <v>7408.5</v>
      </c>
      <c r="X1039" s="195">
        <v>7468.5</v>
      </c>
      <c r="Y1039" s="195">
        <v>7775.5</v>
      </c>
      <c r="Z1039" s="195">
        <v>8258</v>
      </c>
      <c r="AA1039" s="195">
        <v>8817</v>
      </c>
      <c r="AB1039" s="195">
        <v>9346</v>
      </c>
      <c r="AC1039" s="195">
        <v>9785</v>
      </c>
      <c r="AD1039" s="195">
        <v>10108</v>
      </c>
    </row>
    <row r="1040" spans="1:30" x14ac:dyDescent="0.2">
      <c r="A1040" s="77" t="s">
        <v>78</v>
      </c>
      <c r="B1040" s="79" t="s">
        <v>176</v>
      </c>
      <c r="C1040" s="105">
        <v>45</v>
      </c>
      <c r="D1040" s="105">
        <v>49</v>
      </c>
      <c r="E1040" s="105">
        <v>17162</v>
      </c>
      <c r="F1040" s="105">
        <v>16738</v>
      </c>
      <c r="G1040" s="105">
        <v>16327.000000000002</v>
      </c>
      <c r="H1040" s="105">
        <v>15895</v>
      </c>
      <c r="I1040" s="105">
        <v>15380</v>
      </c>
      <c r="J1040" s="105">
        <v>14742</v>
      </c>
      <c r="K1040" s="105">
        <v>13975</v>
      </c>
      <c r="L1040" s="195">
        <v>13027</v>
      </c>
      <c r="M1040" s="195">
        <v>12192.5</v>
      </c>
      <c r="N1040" s="195">
        <v>11398.5</v>
      </c>
      <c r="O1040" s="195">
        <v>10710</v>
      </c>
      <c r="P1040" s="195">
        <v>10190.5</v>
      </c>
      <c r="Q1040" s="195">
        <v>9782.5</v>
      </c>
      <c r="R1040" s="195">
        <v>9448</v>
      </c>
      <c r="S1040" s="195">
        <v>9181</v>
      </c>
      <c r="T1040" s="195">
        <v>8943</v>
      </c>
      <c r="U1040" s="195">
        <v>8714.5</v>
      </c>
      <c r="V1040" s="195">
        <v>8529.5</v>
      </c>
      <c r="W1040" s="195">
        <v>8391.5</v>
      </c>
      <c r="X1040" s="195">
        <v>8220</v>
      </c>
      <c r="Y1040" s="195">
        <v>7974.5</v>
      </c>
      <c r="Z1040" s="195">
        <v>7706.5</v>
      </c>
      <c r="AA1040" s="195">
        <v>7462</v>
      </c>
      <c r="AB1040" s="195">
        <v>7305</v>
      </c>
      <c r="AC1040" s="195">
        <v>7366</v>
      </c>
      <c r="AD1040" s="195">
        <v>7672</v>
      </c>
    </row>
    <row r="1041" spans="1:30" x14ac:dyDescent="0.2">
      <c r="A1041" s="77" t="s">
        <v>78</v>
      </c>
      <c r="B1041" s="79" t="s">
        <v>176</v>
      </c>
      <c r="C1041" s="105">
        <v>50</v>
      </c>
      <c r="D1041" s="105">
        <v>54</v>
      </c>
      <c r="E1041" s="105">
        <v>18041</v>
      </c>
      <c r="F1041" s="105">
        <v>18109</v>
      </c>
      <c r="G1041" s="105">
        <v>17975</v>
      </c>
      <c r="H1041" s="105">
        <v>17694</v>
      </c>
      <c r="I1041" s="105">
        <v>17355</v>
      </c>
      <c r="J1041" s="105">
        <v>17008</v>
      </c>
      <c r="K1041" s="105">
        <v>16605</v>
      </c>
      <c r="L1041" s="195">
        <v>15956.5</v>
      </c>
      <c r="M1041" s="195">
        <v>15520.5</v>
      </c>
      <c r="N1041" s="195">
        <v>15063</v>
      </c>
      <c r="O1041" s="195">
        <v>14487</v>
      </c>
      <c r="P1041" s="195">
        <v>13726.5</v>
      </c>
      <c r="Q1041" s="195">
        <v>12882.5</v>
      </c>
      <c r="R1041" s="195">
        <v>12056.5</v>
      </c>
      <c r="S1041" s="195">
        <v>11270</v>
      </c>
      <c r="T1041" s="195">
        <v>10587.5</v>
      </c>
      <c r="U1041" s="195">
        <v>10073</v>
      </c>
      <c r="V1041" s="195">
        <v>9669</v>
      </c>
      <c r="W1041" s="195">
        <v>9338</v>
      </c>
      <c r="X1041" s="195">
        <v>9073</v>
      </c>
      <c r="Y1041" s="195">
        <v>8837</v>
      </c>
      <c r="Z1041" s="195">
        <v>8612</v>
      </c>
      <c r="AA1041" s="195">
        <v>8429</v>
      </c>
      <c r="AB1041" s="195">
        <v>8293</v>
      </c>
      <c r="AC1041" s="195">
        <v>8124.0000000000009</v>
      </c>
      <c r="AD1041" s="195">
        <v>7880</v>
      </c>
    </row>
    <row r="1042" spans="1:30" x14ac:dyDescent="0.2">
      <c r="A1042" s="77" t="s">
        <v>78</v>
      </c>
      <c r="B1042" s="79" t="s">
        <v>176</v>
      </c>
      <c r="C1042" s="105">
        <v>55</v>
      </c>
      <c r="D1042" s="105">
        <v>59</v>
      </c>
      <c r="E1042" s="105">
        <v>15215</v>
      </c>
      <c r="F1042" s="105">
        <v>15667</v>
      </c>
      <c r="G1042" s="105">
        <v>16279</v>
      </c>
      <c r="H1042" s="105">
        <v>16946</v>
      </c>
      <c r="I1042" s="105">
        <v>17503</v>
      </c>
      <c r="J1042" s="105">
        <v>17843</v>
      </c>
      <c r="K1042" s="105">
        <v>17924</v>
      </c>
      <c r="L1042" s="195">
        <v>17395</v>
      </c>
      <c r="M1042" s="195">
        <v>17177</v>
      </c>
      <c r="N1042" s="195">
        <v>16851</v>
      </c>
      <c r="O1042" s="195">
        <v>16495.5</v>
      </c>
      <c r="P1042" s="195">
        <v>16141.5</v>
      </c>
      <c r="Q1042" s="195">
        <v>15749</v>
      </c>
      <c r="R1042" s="195">
        <v>15321</v>
      </c>
      <c r="S1042" s="195">
        <v>14872</v>
      </c>
      <c r="T1042" s="195">
        <v>14303.5</v>
      </c>
      <c r="U1042" s="195">
        <v>13553</v>
      </c>
      <c r="V1042" s="195">
        <v>12721</v>
      </c>
      <c r="W1042" s="195">
        <v>11905</v>
      </c>
      <c r="X1042" s="195">
        <v>11127</v>
      </c>
      <c r="Y1042" s="195">
        <v>10454</v>
      </c>
      <c r="Z1042" s="195">
        <v>9947</v>
      </c>
      <c r="AA1042" s="195">
        <v>9548</v>
      </c>
      <c r="AB1042" s="195">
        <v>9221.5</v>
      </c>
      <c r="AC1042" s="195">
        <v>8961</v>
      </c>
      <c r="AD1042" s="195">
        <v>8729.5</v>
      </c>
    </row>
    <row r="1043" spans="1:30" x14ac:dyDescent="0.2">
      <c r="A1043" s="77" t="s">
        <v>78</v>
      </c>
      <c r="B1043" s="79" t="s">
        <v>176</v>
      </c>
      <c r="C1043" s="105">
        <v>60</v>
      </c>
      <c r="D1043" s="105">
        <v>64</v>
      </c>
      <c r="E1043" s="105">
        <v>13803</v>
      </c>
      <c r="F1043" s="105">
        <v>14030</v>
      </c>
      <c r="G1043" s="105">
        <v>14182</v>
      </c>
      <c r="H1043" s="105">
        <v>14327</v>
      </c>
      <c r="I1043" s="105">
        <v>14570</v>
      </c>
      <c r="J1043" s="105">
        <v>14958</v>
      </c>
      <c r="K1043" s="105">
        <v>15420</v>
      </c>
      <c r="L1043" s="195">
        <v>15827</v>
      </c>
      <c r="M1043" s="195">
        <v>16315.5</v>
      </c>
      <c r="N1043" s="195">
        <v>16735.5</v>
      </c>
      <c r="O1043" s="195">
        <v>17030.5</v>
      </c>
      <c r="P1043" s="195">
        <v>17153.5</v>
      </c>
      <c r="Q1043" s="195">
        <v>17097.5</v>
      </c>
      <c r="R1043" s="195">
        <v>16887.5</v>
      </c>
      <c r="S1043" s="195">
        <v>16570</v>
      </c>
      <c r="T1043" s="195">
        <v>16223.500000000002</v>
      </c>
      <c r="U1043" s="195">
        <v>15879.5</v>
      </c>
      <c r="V1043" s="195">
        <v>15496.5</v>
      </c>
      <c r="W1043" s="195">
        <v>15078</v>
      </c>
      <c r="X1043" s="195">
        <v>14638.5</v>
      </c>
      <c r="Y1043" s="195">
        <v>14081.5</v>
      </c>
      <c r="Z1043" s="195">
        <v>13345</v>
      </c>
      <c r="AA1043" s="195">
        <v>12527</v>
      </c>
      <c r="AB1043" s="195">
        <v>11725.5</v>
      </c>
      <c r="AC1043" s="195">
        <v>10961.5</v>
      </c>
      <c r="AD1043" s="195">
        <v>10299.5</v>
      </c>
    </row>
    <row r="1044" spans="1:30" x14ac:dyDescent="0.2">
      <c r="A1044" s="77" t="s">
        <v>78</v>
      </c>
      <c r="B1044" s="79" t="s">
        <v>176</v>
      </c>
      <c r="C1044" s="105">
        <v>65</v>
      </c>
      <c r="D1044" s="105">
        <v>69</v>
      </c>
      <c r="E1044" s="105">
        <v>11292</v>
      </c>
      <c r="F1044" s="105">
        <v>11723</v>
      </c>
      <c r="G1044" s="105">
        <v>12178</v>
      </c>
      <c r="H1044" s="105">
        <v>12634</v>
      </c>
      <c r="I1044" s="105">
        <v>13058</v>
      </c>
      <c r="J1044" s="105">
        <v>13421</v>
      </c>
      <c r="K1044" s="105">
        <v>13654</v>
      </c>
      <c r="L1044" s="195">
        <v>13499.5</v>
      </c>
      <c r="M1044" s="195">
        <v>13801</v>
      </c>
      <c r="N1044" s="195">
        <v>14103.5</v>
      </c>
      <c r="O1044" s="195">
        <v>14458</v>
      </c>
      <c r="P1044" s="195">
        <v>14935.5</v>
      </c>
      <c r="Q1044" s="195">
        <v>15459.5</v>
      </c>
      <c r="R1044" s="195">
        <v>15942.5</v>
      </c>
      <c r="S1044" s="195">
        <v>16358</v>
      </c>
      <c r="T1044" s="195">
        <v>16651</v>
      </c>
      <c r="U1044" s="195">
        <v>16776</v>
      </c>
      <c r="V1044" s="195">
        <v>16726</v>
      </c>
      <c r="W1044" s="195">
        <v>16525</v>
      </c>
      <c r="X1044" s="195">
        <v>16219.999999999998</v>
      </c>
      <c r="Y1044" s="195">
        <v>15886</v>
      </c>
      <c r="Z1044" s="195">
        <v>15553.5</v>
      </c>
      <c r="AA1044" s="195">
        <v>15184</v>
      </c>
      <c r="AB1044" s="195">
        <v>14778.5</v>
      </c>
      <c r="AC1044" s="195">
        <v>14351</v>
      </c>
      <c r="AD1044" s="195">
        <v>13808.5</v>
      </c>
    </row>
    <row r="1045" spans="1:30" x14ac:dyDescent="0.2">
      <c r="A1045" s="77" t="s">
        <v>78</v>
      </c>
      <c r="B1045" s="79" t="s">
        <v>176</v>
      </c>
      <c r="C1045" s="105">
        <v>70</v>
      </c>
      <c r="D1045" s="105">
        <v>74</v>
      </c>
      <c r="E1045" s="105">
        <v>8732</v>
      </c>
      <c r="F1045" s="105">
        <v>8979</v>
      </c>
      <c r="G1045" s="105">
        <v>9342</v>
      </c>
      <c r="H1045" s="105">
        <v>9789</v>
      </c>
      <c r="I1045" s="105">
        <v>10272</v>
      </c>
      <c r="J1045" s="105">
        <v>10760</v>
      </c>
      <c r="K1045" s="105">
        <v>11178</v>
      </c>
      <c r="L1045" s="195">
        <v>11497.5</v>
      </c>
      <c r="M1045" s="195">
        <v>11912</v>
      </c>
      <c r="N1045" s="195">
        <v>12256.5</v>
      </c>
      <c r="O1045" s="195">
        <v>12542.5</v>
      </c>
      <c r="P1045" s="195">
        <v>12759</v>
      </c>
      <c r="Q1045" s="195">
        <v>12998.5</v>
      </c>
      <c r="R1045" s="195">
        <v>13296.5</v>
      </c>
      <c r="S1045" s="195">
        <v>13595</v>
      </c>
      <c r="T1045" s="195">
        <v>13945</v>
      </c>
      <c r="U1045" s="195">
        <v>14413.5</v>
      </c>
      <c r="V1045" s="195">
        <v>14926.5</v>
      </c>
      <c r="W1045" s="195">
        <v>15401</v>
      </c>
      <c r="X1045" s="195">
        <v>15810</v>
      </c>
      <c r="Y1045" s="195">
        <v>16100.000000000002</v>
      </c>
      <c r="Z1045" s="195">
        <v>16227</v>
      </c>
      <c r="AA1045" s="195">
        <v>16186.499999999998</v>
      </c>
      <c r="AB1045" s="195">
        <v>16000</v>
      </c>
      <c r="AC1045" s="195">
        <v>15710</v>
      </c>
      <c r="AD1045" s="195">
        <v>15392.5</v>
      </c>
    </row>
    <row r="1046" spans="1:30" x14ac:dyDescent="0.2">
      <c r="A1046" s="77" t="s">
        <v>78</v>
      </c>
      <c r="B1046" s="79" t="s">
        <v>176</v>
      </c>
      <c r="C1046" s="105">
        <v>75</v>
      </c>
      <c r="D1046" s="105">
        <v>79</v>
      </c>
      <c r="E1046" s="105">
        <v>7689</v>
      </c>
      <c r="F1046" s="105">
        <v>7645</v>
      </c>
      <c r="G1046" s="105">
        <v>7626</v>
      </c>
      <c r="H1046" s="105">
        <v>7656</v>
      </c>
      <c r="I1046" s="105">
        <v>7778</v>
      </c>
      <c r="J1046" s="105">
        <v>8007</v>
      </c>
      <c r="K1046" s="105">
        <v>8249</v>
      </c>
      <c r="L1046" s="195">
        <v>8568.5</v>
      </c>
      <c r="M1046" s="195">
        <v>8972.5</v>
      </c>
      <c r="N1046" s="195">
        <v>9435</v>
      </c>
      <c r="O1046" s="195">
        <v>9903.5</v>
      </c>
      <c r="P1046" s="195">
        <v>10354</v>
      </c>
      <c r="Q1046" s="195">
        <v>10800</v>
      </c>
      <c r="R1046" s="195">
        <v>11196.5</v>
      </c>
      <c r="S1046" s="195">
        <v>11528</v>
      </c>
      <c r="T1046" s="195">
        <v>11805.5</v>
      </c>
      <c r="U1046" s="195">
        <v>12018</v>
      </c>
      <c r="V1046" s="195">
        <v>12253</v>
      </c>
      <c r="W1046" s="195">
        <v>12544.5</v>
      </c>
      <c r="X1046" s="195">
        <v>12837</v>
      </c>
      <c r="Y1046" s="195">
        <v>13178</v>
      </c>
      <c r="Z1046" s="195">
        <v>13631</v>
      </c>
      <c r="AA1046" s="195">
        <v>14126.5</v>
      </c>
      <c r="AB1046" s="195">
        <v>14587</v>
      </c>
      <c r="AC1046" s="195">
        <v>14983</v>
      </c>
      <c r="AD1046" s="195">
        <v>15264.5</v>
      </c>
    </row>
    <row r="1047" spans="1:30" x14ac:dyDescent="0.2">
      <c r="A1047" s="77" t="s">
        <v>78</v>
      </c>
      <c r="B1047" s="79" t="s">
        <v>176</v>
      </c>
      <c r="C1047" s="105">
        <v>80</v>
      </c>
      <c r="D1047" s="105">
        <v>84</v>
      </c>
      <c r="E1047" s="105">
        <v>6383</v>
      </c>
      <c r="F1047" s="105">
        <v>6454</v>
      </c>
      <c r="G1047" s="105">
        <v>6482</v>
      </c>
      <c r="H1047" s="105">
        <v>6494</v>
      </c>
      <c r="I1047" s="105">
        <v>6520</v>
      </c>
      <c r="J1047" s="105">
        <v>6575</v>
      </c>
      <c r="K1047" s="105">
        <v>6553</v>
      </c>
      <c r="L1047" s="195">
        <v>6683</v>
      </c>
      <c r="M1047" s="195">
        <v>6722</v>
      </c>
      <c r="N1047" s="195">
        <v>6786.5</v>
      </c>
      <c r="O1047" s="195">
        <v>6955.5</v>
      </c>
      <c r="P1047" s="195">
        <v>7226</v>
      </c>
      <c r="Q1047" s="195">
        <v>7541</v>
      </c>
      <c r="R1047" s="195">
        <v>7907.5</v>
      </c>
      <c r="S1047" s="195">
        <v>8326</v>
      </c>
      <c r="T1047" s="195">
        <v>8752.5</v>
      </c>
      <c r="U1047" s="195">
        <v>9164.5</v>
      </c>
      <c r="V1047" s="195">
        <v>9570</v>
      </c>
      <c r="W1047" s="195">
        <v>9931</v>
      </c>
      <c r="X1047" s="195">
        <v>10237.5</v>
      </c>
      <c r="Y1047" s="195">
        <v>10497</v>
      </c>
      <c r="Z1047" s="195">
        <v>10699</v>
      </c>
      <c r="AA1047" s="195">
        <v>10925</v>
      </c>
      <c r="AB1047" s="195">
        <v>11201.5</v>
      </c>
      <c r="AC1047" s="195">
        <v>11478.5</v>
      </c>
      <c r="AD1047" s="195">
        <v>11801.5</v>
      </c>
    </row>
    <row r="1048" spans="1:30" x14ac:dyDescent="0.2">
      <c r="A1048" s="77" t="s">
        <v>78</v>
      </c>
      <c r="B1048" s="79" t="s">
        <v>176</v>
      </c>
      <c r="C1048" s="105">
        <v>85</v>
      </c>
      <c r="D1048" s="105">
        <v>89</v>
      </c>
      <c r="E1048" s="105">
        <v>3653</v>
      </c>
      <c r="F1048" s="105">
        <v>3869</v>
      </c>
      <c r="G1048" s="105">
        <v>4130</v>
      </c>
      <c r="H1048" s="105">
        <v>4396</v>
      </c>
      <c r="I1048" s="105">
        <v>4642</v>
      </c>
      <c r="J1048" s="105">
        <v>4830</v>
      </c>
      <c r="K1048" s="105">
        <v>4909</v>
      </c>
      <c r="L1048" s="195">
        <v>4570</v>
      </c>
      <c r="M1048" s="195">
        <v>4742.5</v>
      </c>
      <c r="N1048" s="195">
        <v>4903.5</v>
      </c>
      <c r="O1048" s="195">
        <v>5006</v>
      </c>
      <c r="P1048" s="195">
        <v>5064.5</v>
      </c>
      <c r="Q1048" s="195">
        <v>5112.5</v>
      </c>
      <c r="R1048" s="195">
        <v>5158</v>
      </c>
      <c r="S1048" s="195">
        <v>5226</v>
      </c>
      <c r="T1048" s="195">
        <v>5376.5</v>
      </c>
      <c r="U1048" s="195">
        <v>5605.5</v>
      </c>
      <c r="V1048" s="195">
        <v>5867.5</v>
      </c>
      <c r="W1048" s="195">
        <v>6169.5</v>
      </c>
      <c r="X1048" s="195">
        <v>6513.5</v>
      </c>
      <c r="Y1048" s="195">
        <v>6866.5</v>
      </c>
      <c r="Z1048" s="195">
        <v>7209</v>
      </c>
      <c r="AA1048" s="195">
        <v>7546</v>
      </c>
      <c r="AB1048" s="195">
        <v>7847</v>
      </c>
      <c r="AC1048" s="195">
        <v>8105.4999999999991</v>
      </c>
      <c r="AD1048" s="195">
        <v>8330.5</v>
      </c>
    </row>
    <row r="1049" spans="1:30" x14ac:dyDescent="0.2">
      <c r="A1049" s="77" t="s">
        <v>78</v>
      </c>
      <c r="B1049" s="79" t="s">
        <v>176</v>
      </c>
      <c r="C1049" s="105">
        <v>90</v>
      </c>
      <c r="D1049" s="105">
        <v>94</v>
      </c>
      <c r="E1049" s="105">
        <v>1943</v>
      </c>
      <c r="F1049" s="105">
        <v>2017</v>
      </c>
      <c r="G1049" s="105">
        <v>2041.9999999999998</v>
      </c>
      <c r="H1049" s="105">
        <v>2070</v>
      </c>
      <c r="I1049" s="105">
        <v>2125</v>
      </c>
      <c r="J1049" s="105">
        <v>2248</v>
      </c>
      <c r="K1049" s="105">
        <v>2437</v>
      </c>
      <c r="L1049" s="195">
        <v>2371.5</v>
      </c>
      <c r="M1049" s="195">
        <v>2442</v>
      </c>
      <c r="N1049" s="195">
        <v>2522</v>
      </c>
      <c r="O1049" s="195">
        <v>2630</v>
      </c>
      <c r="P1049" s="195">
        <v>2745</v>
      </c>
      <c r="Q1049" s="195">
        <v>2855</v>
      </c>
      <c r="R1049" s="195">
        <v>2972.5</v>
      </c>
      <c r="S1049" s="195">
        <v>3083</v>
      </c>
      <c r="T1049" s="195">
        <v>3158.5</v>
      </c>
      <c r="U1049" s="195">
        <v>3204.5</v>
      </c>
      <c r="V1049" s="195">
        <v>3245</v>
      </c>
      <c r="W1049" s="195">
        <v>3288</v>
      </c>
      <c r="X1049" s="195">
        <v>3349.5</v>
      </c>
      <c r="Y1049" s="195">
        <v>3466.5</v>
      </c>
      <c r="Z1049" s="195">
        <v>3633</v>
      </c>
      <c r="AA1049" s="195">
        <v>3819.5</v>
      </c>
      <c r="AB1049" s="195">
        <v>4032.4999999999995</v>
      </c>
      <c r="AC1049" s="195">
        <v>4273.5</v>
      </c>
      <c r="AD1049" s="195">
        <v>4523.5</v>
      </c>
    </row>
    <row r="1050" spans="1:30" x14ac:dyDescent="0.2">
      <c r="A1050" s="77" t="s">
        <v>78</v>
      </c>
      <c r="B1050" s="79" t="s">
        <v>176</v>
      </c>
      <c r="C1050" s="105">
        <v>95</v>
      </c>
      <c r="D1050" s="105">
        <v>99</v>
      </c>
      <c r="E1050" s="105">
        <v>665</v>
      </c>
      <c r="F1050" s="105">
        <v>720</v>
      </c>
      <c r="G1050" s="105">
        <v>789</v>
      </c>
      <c r="H1050" s="105">
        <v>845</v>
      </c>
      <c r="I1050" s="105">
        <v>872</v>
      </c>
      <c r="J1050" s="105">
        <v>862</v>
      </c>
      <c r="K1050" s="105">
        <v>894</v>
      </c>
      <c r="L1050" s="195">
        <v>830.5</v>
      </c>
      <c r="M1050" s="195">
        <v>877.5</v>
      </c>
      <c r="N1050" s="195">
        <v>924.5</v>
      </c>
      <c r="O1050" s="195">
        <v>962.5</v>
      </c>
      <c r="P1050" s="195">
        <v>1000</v>
      </c>
      <c r="Q1050" s="195">
        <v>1040.5</v>
      </c>
      <c r="R1050" s="195">
        <v>1076.5</v>
      </c>
      <c r="S1050" s="195">
        <v>1119</v>
      </c>
      <c r="T1050" s="195">
        <v>1175</v>
      </c>
      <c r="U1050" s="195">
        <v>1233</v>
      </c>
      <c r="V1050" s="195">
        <v>1288</v>
      </c>
      <c r="W1050" s="195">
        <v>1347.5</v>
      </c>
      <c r="X1050" s="195">
        <v>1405</v>
      </c>
      <c r="Y1050" s="195">
        <v>1445.5</v>
      </c>
      <c r="Z1050" s="195">
        <v>1472</v>
      </c>
      <c r="AA1050" s="195">
        <v>1496.5</v>
      </c>
      <c r="AB1050" s="195">
        <v>1525</v>
      </c>
      <c r="AC1050" s="195">
        <v>1565.5</v>
      </c>
      <c r="AD1050" s="195">
        <v>1634</v>
      </c>
    </row>
    <row r="1051" spans="1:30" x14ac:dyDescent="0.2">
      <c r="A1051" s="77" t="s">
        <v>78</v>
      </c>
      <c r="B1051" s="79" t="s">
        <v>176</v>
      </c>
      <c r="C1051" s="105">
        <v>100</v>
      </c>
      <c r="D1051" s="105">
        <v>104</v>
      </c>
      <c r="E1051" s="105">
        <v>131</v>
      </c>
      <c r="F1051" s="105">
        <v>142</v>
      </c>
      <c r="G1051" s="105">
        <v>154</v>
      </c>
      <c r="H1051" s="105">
        <v>167</v>
      </c>
      <c r="I1051" s="105">
        <v>180</v>
      </c>
      <c r="J1051" s="105">
        <v>194</v>
      </c>
      <c r="K1051" s="105">
        <v>208</v>
      </c>
      <c r="L1051" s="195">
        <v>174.5</v>
      </c>
      <c r="M1051" s="195">
        <v>186.5</v>
      </c>
      <c r="N1051" s="195">
        <v>202.5</v>
      </c>
      <c r="O1051" s="195">
        <v>218.5</v>
      </c>
      <c r="P1051" s="195">
        <v>231.5</v>
      </c>
      <c r="Q1051" s="195">
        <v>246</v>
      </c>
      <c r="R1051" s="195">
        <v>262</v>
      </c>
      <c r="S1051" s="195">
        <v>277.5</v>
      </c>
      <c r="T1051" s="195">
        <v>291.5</v>
      </c>
      <c r="U1051" s="195">
        <v>306</v>
      </c>
      <c r="V1051" s="195">
        <v>321</v>
      </c>
      <c r="W1051" s="195">
        <v>335</v>
      </c>
      <c r="X1051" s="195">
        <v>352</v>
      </c>
      <c r="Y1051" s="195">
        <v>373</v>
      </c>
      <c r="Z1051" s="195">
        <v>394.5</v>
      </c>
      <c r="AA1051" s="195">
        <v>414</v>
      </c>
      <c r="AB1051" s="195">
        <v>434.5</v>
      </c>
      <c r="AC1051" s="195">
        <v>456.5</v>
      </c>
      <c r="AD1051" s="195">
        <v>473.5</v>
      </c>
    </row>
    <row r="1052" spans="1:30" x14ac:dyDescent="0.2">
      <c r="A1052" s="77" t="s">
        <v>79</v>
      </c>
      <c r="B1052" s="79" t="s">
        <v>175</v>
      </c>
      <c r="C1052" s="105">
        <v>0</v>
      </c>
      <c r="D1052" s="105">
        <v>4</v>
      </c>
      <c r="E1052" s="106">
        <v>5744905</v>
      </c>
      <c r="F1052" s="106">
        <v>5757744</v>
      </c>
      <c r="G1052" s="106">
        <v>5737707</v>
      </c>
      <c r="H1052" s="106">
        <v>5694395</v>
      </c>
      <c r="I1052" s="106">
        <v>5645905</v>
      </c>
      <c r="J1052" s="106">
        <v>5604781</v>
      </c>
      <c r="K1052" s="106">
        <v>5555380</v>
      </c>
      <c r="L1052" s="195">
        <v>4909540.5</v>
      </c>
      <c r="M1052" s="195">
        <v>4819931</v>
      </c>
      <c r="N1052" s="195">
        <v>4753491</v>
      </c>
      <c r="O1052" s="195">
        <v>4693481</v>
      </c>
      <c r="P1052" s="195">
        <v>4651083</v>
      </c>
      <c r="Q1052" s="195">
        <v>4627770</v>
      </c>
      <c r="R1052" s="195">
        <v>4606066.5</v>
      </c>
      <c r="S1052" s="195">
        <v>4587512</v>
      </c>
      <c r="T1052" s="195">
        <v>4571302.5</v>
      </c>
      <c r="U1052" s="195">
        <v>4556745.5</v>
      </c>
      <c r="V1052" s="195">
        <v>4545179.5</v>
      </c>
      <c r="W1052" s="195">
        <v>4532989.5</v>
      </c>
      <c r="X1052" s="195">
        <v>4517637</v>
      </c>
      <c r="Y1052" s="195">
        <v>4498669.5</v>
      </c>
      <c r="Z1052" s="195">
        <v>4475082.5</v>
      </c>
      <c r="AA1052" s="195">
        <v>4447531</v>
      </c>
      <c r="AB1052" s="195">
        <v>4416602</v>
      </c>
      <c r="AC1052" s="195">
        <v>4379748</v>
      </c>
      <c r="AD1052" s="195">
        <v>4338951.5</v>
      </c>
    </row>
    <row r="1053" spans="1:30" x14ac:dyDescent="0.2">
      <c r="A1053" s="77" t="s">
        <v>79</v>
      </c>
      <c r="B1053" s="79" t="s">
        <v>175</v>
      </c>
      <c r="C1053" s="105">
        <v>5</v>
      </c>
      <c r="D1053" s="105">
        <v>9</v>
      </c>
      <c r="E1053" s="106">
        <v>5706489</v>
      </c>
      <c r="F1053" s="106">
        <v>5699248</v>
      </c>
      <c r="G1053" s="106">
        <v>5703059</v>
      </c>
      <c r="H1053" s="106">
        <v>5715899</v>
      </c>
      <c r="I1053" s="106">
        <v>5729384</v>
      </c>
      <c r="J1053" s="106">
        <v>5731706</v>
      </c>
      <c r="K1053" s="106">
        <v>5725551</v>
      </c>
      <c r="L1053" s="195">
        <v>5404251.5</v>
      </c>
      <c r="M1053" s="195">
        <v>5312076</v>
      </c>
      <c r="N1053" s="195">
        <v>5202534.5</v>
      </c>
      <c r="O1053" s="195">
        <v>5094681</v>
      </c>
      <c r="P1053" s="195">
        <v>4982250.5</v>
      </c>
      <c r="Q1053" s="195">
        <v>4868632</v>
      </c>
      <c r="R1053" s="195">
        <v>4779353.5</v>
      </c>
      <c r="S1053" s="195">
        <v>4713279.5</v>
      </c>
      <c r="T1053" s="195">
        <v>4653540</v>
      </c>
      <c r="U1053" s="195">
        <v>4611550.5</v>
      </c>
      <c r="V1053" s="195">
        <v>4588909.5</v>
      </c>
      <c r="W1053" s="195">
        <v>4567831.5</v>
      </c>
      <c r="X1053" s="195">
        <v>4549657.5</v>
      </c>
      <c r="Y1053" s="195">
        <v>4533666</v>
      </c>
      <c r="Z1053" s="195">
        <v>4519132</v>
      </c>
      <c r="AA1053" s="195">
        <v>4507555.5</v>
      </c>
      <c r="AB1053" s="195">
        <v>4495453</v>
      </c>
      <c r="AC1053" s="195">
        <v>4480232.5</v>
      </c>
      <c r="AD1053" s="195">
        <v>4461461.5</v>
      </c>
    </row>
    <row r="1054" spans="1:30" x14ac:dyDescent="0.2">
      <c r="A1054" s="77" t="s">
        <v>79</v>
      </c>
      <c r="B1054" s="79" t="s">
        <v>175</v>
      </c>
      <c r="C1054" s="105">
        <v>10</v>
      </c>
      <c r="D1054" s="105">
        <v>14</v>
      </c>
      <c r="E1054" s="106">
        <v>5735814</v>
      </c>
      <c r="F1054" s="106">
        <v>5735567</v>
      </c>
      <c r="G1054" s="106">
        <v>5727005</v>
      </c>
      <c r="H1054" s="106">
        <v>5712501</v>
      </c>
      <c r="I1054" s="106">
        <v>5698877</v>
      </c>
      <c r="J1054" s="106">
        <v>5692822</v>
      </c>
      <c r="K1054" s="106">
        <v>5695563</v>
      </c>
      <c r="L1054" s="195">
        <v>5543586</v>
      </c>
      <c r="M1054" s="195">
        <v>5524813.5</v>
      </c>
      <c r="N1054" s="195">
        <v>5496152.5</v>
      </c>
      <c r="O1054" s="195">
        <v>5457028.5</v>
      </c>
      <c r="P1054" s="195">
        <v>5404412.5</v>
      </c>
      <c r="Q1054" s="195">
        <v>5334526</v>
      </c>
      <c r="R1054" s="195">
        <v>5242399.5</v>
      </c>
      <c r="S1054" s="195">
        <v>5133101.5</v>
      </c>
      <c r="T1054" s="195">
        <v>5025357.5</v>
      </c>
      <c r="U1054" s="195">
        <v>4913383.5</v>
      </c>
      <c r="V1054" s="195">
        <v>4800811.5</v>
      </c>
      <c r="W1054" s="195">
        <v>4712494.5</v>
      </c>
      <c r="X1054" s="195">
        <v>4646897</v>
      </c>
      <c r="Y1054" s="195">
        <v>4587283.5</v>
      </c>
      <c r="Z1054" s="195">
        <v>4544994</v>
      </c>
      <c r="AA1054" s="195">
        <v>4521984.5</v>
      </c>
      <c r="AB1054" s="195">
        <v>4500750.5</v>
      </c>
      <c r="AC1054" s="195">
        <v>4482532.5</v>
      </c>
      <c r="AD1054" s="195">
        <v>4466627.5</v>
      </c>
    </row>
    <row r="1055" spans="1:30" x14ac:dyDescent="0.2">
      <c r="A1055" s="77" t="s">
        <v>79</v>
      </c>
      <c r="B1055" s="79" t="s">
        <v>175</v>
      </c>
      <c r="C1055" s="105">
        <v>15</v>
      </c>
      <c r="D1055" s="105">
        <v>19</v>
      </c>
      <c r="E1055" s="106">
        <v>5574391</v>
      </c>
      <c r="F1055" s="106">
        <v>5586386</v>
      </c>
      <c r="G1055" s="106">
        <v>5614403</v>
      </c>
      <c r="H1055" s="106">
        <v>5650382</v>
      </c>
      <c r="I1055" s="106">
        <v>5680011</v>
      </c>
      <c r="J1055" s="106">
        <v>5695013</v>
      </c>
      <c r="K1055" s="106">
        <v>5698290</v>
      </c>
      <c r="L1055" s="195">
        <v>5473400.5</v>
      </c>
      <c r="M1055" s="195">
        <v>5456865.5</v>
      </c>
      <c r="N1055" s="195">
        <v>5444305</v>
      </c>
      <c r="O1055" s="195">
        <v>5437723</v>
      </c>
      <c r="P1055" s="195">
        <v>5432941</v>
      </c>
      <c r="Q1055" s="195">
        <v>5422641</v>
      </c>
      <c r="R1055" s="195">
        <v>5404035.5</v>
      </c>
      <c r="S1055" s="195">
        <v>5375777</v>
      </c>
      <c r="T1055" s="195">
        <v>5336894.5</v>
      </c>
      <c r="U1055" s="195">
        <v>5285006.5</v>
      </c>
      <c r="V1055" s="195">
        <v>5216860.5</v>
      </c>
      <c r="W1055" s="195">
        <v>5126512</v>
      </c>
      <c r="X1055" s="195">
        <v>5018403.5</v>
      </c>
      <c r="Y1055" s="195">
        <v>4911444.5</v>
      </c>
      <c r="Z1055" s="195">
        <v>4799550.5</v>
      </c>
      <c r="AA1055" s="195">
        <v>4686789</v>
      </c>
      <c r="AB1055" s="195">
        <v>4598451.5</v>
      </c>
      <c r="AC1055" s="195">
        <v>4532993</v>
      </c>
      <c r="AD1055" s="195">
        <v>4473816.5</v>
      </c>
    </row>
    <row r="1056" spans="1:30" x14ac:dyDescent="0.2">
      <c r="A1056" s="77" t="s">
        <v>79</v>
      </c>
      <c r="B1056" s="79" t="s">
        <v>175</v>
      </c>
      <c r="C1056" s="105">
        <v>20</v>
      </c>
      <c r="D1056" s="105">
        <v>24</v>
      </c>
      <c r="E1056" s="106">
        <v>5471577</v>
      </c>
      <c r="F1056" s="106">
        <v>5514205</v>
      </c>
      <c r="G1056" s="106">
        <v>5523600</v>
      </c>
      <c r="H1056" s="106">
        <v>5512439</v>
      </c>
      <c r="I1056" s="106">
        <v>5501809</v>
      </c>
      <c r="J1056" s="106">
        <v>5505161</v>
      </c>
      <c r="K1056" s="106">
        <v>5521840</v>
      </c>
      <c r="L1056" s="195">
        <v>5306467</v>
      </c>
      <c r="M1056" s="195">
        <v>5323698.5</v>
      </c>
      <c r="N1056" s="195">
        <v>5332530</v>
      </c>
      <c r="O1056" s="195">
        <v>5328786</v>
      </c>
      <c r="P1056" s="195">
        <v>5316882.5</v>
      </c>
      <c r="Q1056" s="195">
        <v>5301708.5</v>
      </c>
      <c r="R1056" s="195">
        <v>5285910.5</v>
      </c>
      <c r="S1056" s="195">
        <v>5274243.5</v>
      </c>
      <c r="T1056" s="195">
        <v>5268274</v>
      </c>
      <c r="U1056" s="195">
        <v>5264540.5</v>
      </c>
      <c r="V1056" s="195">
        <v>5256529.5</v>
      </c>
      <c r="W1056" s="195">
        <v>5240322.5</v>
      </c>
      <c r="X1056" s="195">
        <v>5213821</v>
      </c>
      <c r="Y1056" s="195">
        <v>5176344</v>
      </c>
      <c r="Z1056" s="195">
        <v>5125021.5</v>
      </c>
      <c r="AA1056" s="195">
        <v>5057088</v>
      </c>
      <c r="AB1056" s="195">
        <v>4967301</v>
      </c>
      <c r="AC1056" s="195">
        <v>4860170.5</v>
      </c>
      <c r="AD1056" s="195">
        <v>4754622</v>
      </c>
    </row>
    <row r="1057" spans="1:30" x14ac:dyDescent="0.2">
      <c r="A1057" s="77" t="s">
        <v>79</v>
      </c>
      <c r="B1057" s="79" t="s">
        <v>175</v>
      </c>
      <c r="C1057" s="105">
        <v>25</v>
      </c>
      <c r="D1057" s="105">
        <v>29</v>
      </c>
      <c r="E1057" s="106">
        <v>4832295</v>
      </c>
      <c r="F1057" s="106">
        <v>4939208</v>
      </c>
      <c r="G1057" s="106">
        <v>5066629</v>
      </c>
      <c r="H1057" s="106">
        <v>5198286</v>
      </c>
      <c r="I1057" s="106">
        <v>5309027</v>
      </c>
      <c r="J1057" s="106">
        <v>5384130</v>
      </c>
      <c r="K1057" s="106">
        <v>5431126</v>
      </c>
      <c r="L1057" s="195">
        <v>5053265</v>
      </c>
      <c r="M1057" s="195">
        <v>5069282.5</v>
      </c>
      <c r="N1057" s="195">
        <v>5082765</v>
      </c>
      <c r="O1057" s="195">
        <v>5098505</v>
      </c>
      <c r="P1057" s="195">
        <v>5119672</v>
      </c>
      <c r="Q1057" s="195">
        <v>5141262.5</v>
      </c>
      <c r="R1057" s="195">
        <v>5159234.5</v>
      </c>
      <c r="S1057" s="195">
        <v>5168915.5</v>
      </c>
      <c r="T1057" s="195">
        <v>5166017.5</v>
      </c>
      <c r="U1057" s="195">
        <v>5155227</v>
      </c>
      <c r="V1057" s="195">
        <v>5142236.5</v>
      </c>
      <c r="W1057" s="195">
        <v>5128812.5</v>
      </c>
      <c r="X1057" s="195">
        <v>5119054.5</v>
      </c>
      <c r="Y1057" s="195">
        <v>5114838.5</v>
      </c>
      <c r="Z1057" s="195">
        <v>5111987</v>
      </c>
      <c r="AA1057" s="195">
        <v>5104212</v>
      </c>
      <c r="AB1057" s="195">
        <v>5088318</v>
      </c>
      <c r="AC1057" s="195">
        <v>5062552.5</v>
      </c>
      <c r="AD1057" s="195">
        <v>5026411.5</v>
      </c>
    </row>
    <row r="1058" spans="1:30" x14ac:dyDescent="0.2">
      <c r="A1058" s="77" t="s">
        <v>79</v>
      </c>
      <c r="B1058" s="79" t="s">
        <v>175</v>
      </c>
      <c r="C1058" s="105">
        <v>30</v>
      </c>
      <c r="D1058" s="105">
        <v>34</v>
      </c>
      <c r="E1058" s="106">
        <v>4423295</v>
      </c>
      <c r="F1058" s="106">
        <v>4476367</v>
      </c>
      <c r="G1058" s="106">
        <v>4529884</v>
      </c>
      <c r="H1058" s="106">
        <v>4588592</v>
      </c>
      <c r="I1058" s="106">
        <v>4660173</v>
      </c>
      <c r="J1058" s="106">
        <v>4748412</v>
      </c>
      <c r="K1058" s="106">
        <v>4857146</v>
      </c>
      <c r="L1058" s="195">
        <v>4759949</v>
      </c>
      <c r="M1058" s="195">
        <v>4815133</v>
      </c>
      <c r="N1058" s="195">
        <v>4865978.5</v>
      </c>
      <c r="O1058" s="195">
        <v>4908912</v>
      </c>
      <c r="P1058" s="195">
        <v>4939970.5</v>
      </c>
      <c r="Q1058" s="195">
        <v>4961301</v>
      </c>
      <c r="R1058" s="195">
        <v>4978350.5</v>
      </c>
      <c r="S1058" s="195">
        <v>4992768</v>
      </c>
      <c r="T1058" s="195">
        <v>5009401.5</v>
      </c>
      <c r="U1058" s="195">
        <v>5031192</v>
      </c>
      <c r="V1058" s="195">
        <v>5053682.5</v>
      </c>
      <c r="W1058" s="195">
        <v>5072772</v>
      </c>
      <c r="X1058" s="195">
        <v>5083733.5</v>
      </c>
      <c r="Y1058" s="195">
        <v>5082571</v>
      </c>
      <c r="Z1058" s="195">
        <v>5073367</v>
      </c>
      <c r="AA1058" s="195">
        <v>5061494</v>
      </c>
      <c r="AB1058" s="195">
        <v>5048964.5</v>
      </c>
      <c r="AC1058" s="195">
        <v>5040174</v>
      </c>
      <c r="AD1058" s="195">
        <v>5037142</v>
      </c>
    </row>
    <row r="1059" spans="1:30" x14ac:dyDescent="0.2">
      <c r="A1059" s="77" t="s">
        <v>79</v>
      </c>
      <c r="B1059" s="79" t="s">
        <v>175</v>
      </c>
      <c r="C1059" s="105">
        <v>35</v>
      </c>
      <c r="D1059" s="105">
        <v>39</v>
      </c>
      <c r="E1059" s="106">
        <v>4112974</v>
      </c>
      <c r="F1059" s="106">
        <v>4146846.9999999995</v>
      </c>
      <c r="G1059" s="106">
        <v>4190202</v>
      </c>
      <c r="H1059" s="106">
        <v>4240442</v>
      </c>
      <c r="I1059" s="106">
        <v>4292520</v>
      </c>
      <c r="J1059" s="106">
        <v>4343789</v>
      </c>
      <c r="K1059" s="106">
        <v>4398251</v>
      </c>
      <c r="L1059" s="195">
        <v>4439380</v>
      </c>
      <c r="M1059" s="195">
        <v>4493530</v>
      </c>
      <c r="N1059" s="195">
        <v>4551592</v>
      </c>
      <c r="O1059" s="195">
        <v>4609411.5</v>
      </c>
      <c r="P1059" s="195">
        <v>4666774</v>
      </c>
      <c r="Q1059" s="195">
        <v>4724606.5</v>
      </c>
      <c r="R1059" s="195">
        <v>4780317.5</v>
      </c>
      <c r="S1059" s="195">
        <v>4831669.5</v>
      </c>
      <c r="T1059" s="195">
        <v>4875306.5</v>
      </c>
      <c r="U1059" s="195">
        <v>4907003.5</v>
      </c>
      <c r="V1059" s="195">
        <v>4928766.5</v>
      </c>
      <c r="W1059" s="195">
        <v>4946338.5</v>
      </c>
      <c r="X1059" s="195">
        <v>4961596</v>
      </c>
      <c r="Y1059" s="195">
        <v>4979329.5</v>
      </c>
      <c r="Z1059" s="195">
        <v>5002439.5</v>
      </c>
      <c r="AA1059" s="195">
        <v>5026251.5</v>
      </c>
      <c r="AB1059" s="195">
        <v>5046537</v>
      </c>
      <c r="AC1059" s="195">
        <v>5058704.5</v>
      </c>
      <c r="AD1059" s="195">
        <v>5058841.5</v>
      </c>
    </row>
    <row r="1060" spans="1:30" x14ac:dyDescent="0.2">
      <c r="A1060" s="77" t="s">
        <v>79</v>
      </c>
      <c r="B1060" s="79" t="s">
        <v>175</v>
      </c>
      <c r="C1060" s="105">
        <v>40</v>
      </c>
      <c r="D1060" s="105">
        <v>44</v>
      </c>
      <c r="E1060" s="106">
        <v>3881263</v>
      </c>
      <c r="F1060" s="106">
        <v>3928631</v>
      </c>
      <c r="G1060" s="106">
        <v>3959654</v>
      </c>
      <c r="H1060" s="106">
        <v>3980587</v>
      </c>
      <c r="I1060" s="106">
        <v>4001703</v>
      </c>
      <c r="J1060" s="106">
        <v>4029738</v>
      </c>
      <c r="K1060" s="106">
        <v>4065139</v>
      </c>
      <c r="L1060" s="195">
        <v>4160243.9999999995</v>
      </c>
      <c r="M1060" s="195">
        <v>4202078</v>
      </c>
      <c r="N1060" s="195">
        <v>4243645.5</v>
      </c>
      <c r="O1060" s="195">
        <v>4291882</v>
      </c>
      <c r="P1060" s="195">
        <v>4343555.5</v>
      </c>
      <c r="Q1060" s="195">
        <v>4394849.5</v>
      </c>
      <c r="R1060" s="195">
        <v>4449484</v>
      </c>
      <c r="S1060" s="195">
        <v>4507954.5</v>
      </c>
      <c r="T1060" s="195">
        <v>4566274.5</v>
      </c>
      <c r="U1060" s="195">
        <v>4624060.5</v>
      </c>
      <c r="V1060" s="195">
        <v>4681900.5</v>
      </c>
      <c r="W1060" s="195">
        <v>4737620</v>
      </c>
      <c r="X1060" s="195">
        <v>4789275.5</v>
      </c>
      <c r="Y1060" s="195">
        <v>4833431</v>
      </c>
      <c r="Z1060" s="195">
        <v>4866197.5</v>
      </c>
      <c r="AA1060" s="195">
        <v>4889446.5</v>
      </c>
      <c r="AB1060" s="195">
        <v>4908567</v>
      </c>
      <c r="AC1060" s="195">
        <v>4925309</v>
      </c>
      <c r="AD1060" s="195">
        <v>4944317</v>
      </c>
    </row>
    <row r="1061" spans="1:30" x14ac:dyDescent="0.2">
      <c r="A1061" s="77" t="s">
        <v>79</v>
      </c>
      <c r="B1061" s="79" t="s">
        <v>175</v>
      </c>
      <c r="C1061" s="105">
        <v>45</v>
      </c>
      <c r="D1061" s="105">
        <v>49</v>
      </c>
      <c r="E1061" s="106">
        <v>3352058</v>
      </c>
      <c r="F1061" s="106">
        <v>3436374</v>
      </c>
      <c r="G1061" s="106">
        <v>3531846</v>
      </c>
      <c r="H1061" s="106">
        <v>3629641</v>
      </c>
      <c r="I1061" s="106">
        <v>3715950</v>
      </c>
      <c r="J1061" s="106">
        <v>3782769</v>
      </c>
      <c r="K1061" s="106">
        <v>3830937</v>
      </c>
      <c r="L1061" s="195">
        <v>3846711</v>
      </c>
      <c r="M1061" s="195">
        <v>3901139</v>
      </c>
      <c r="N1061" s="195">
        <v>3953777.5</v>
      </c>
      <c r="O1061" s="195">
        <v>4001778.5</v>
      </c>
      <c r="P1061" s="195">
        <v>4043588</v>
      </c>
      <c r="Q1061" s="195">
        <v>4085727</v>
      </c>
      <c r="R1061" s="195">
        <v>4128297.4999999995</v>
      </c>
      <c r="S1061" s="195">
        <v>4170610.5</v>
      </c>
      <c r="T1061" s="195">
        <v>4219490</v>
      </c>
      <c r="U1061" s="195">
        <v>4271664.5</v>
      </c>
      <c r="V1061" s="195">
        <v>4323219.5</v>
      </c>
      <c r="W1061" s="195">
        <v>4378030</v>
      </c>
      <c r="X1061" s="195">
        <v>4436755</v>
      </c>
      <c r="Y1061" s="195">
        <v>4495415.5</v>
      </c>
      <c r="Z1061" s="195">
        <v>4553794</v>
      </c>
      <c r="AA1061" s="195">
        <v>4612381.5</v>
      </c>
      <c r="AB1061" s="195">
        <v>4668893.5</v>
      </c>
      <c r="AC1061" s="195">
        <v>4721384.5</v>
      </c>
      <c r="AD1061" s="195">
        <v>4766434.5</v>
      </c>
    </row>
    <row r="1062" spans="1:30" x14ac:dyDescent="0.2">
      <c r="A1062" s="77" t="s">
        <v>79</v>
      </c>
      <c r="B1062" s="79" t="s">
        <v>175</v>
      </c>
      <c r="C1062" s="105">
        <v>50</v>
      </c>
      <c r="D1062" s="105">
        <v>54</v>
      </c>
      <c r="E1062" s="106">
        <v>2884240</v>
      </c>
      <c r="F1062" s="106">
        <v>2954871</v>
      </c>
      <c r="G1062" s="106">
        <v>3020789</v>
      </c>
      <c r="H1062" s="106">
        <v>3085920</v>
      </c>
      <c r="I1062" s="106">
        <v>3156565</v>
      </c>
      <c r="J1062" s="106">
        <v>3236044</v>
      </c>
      <c r="K1062" s="106">
        <v>3319801</v>
      </c>
      <c r="L1062" s="195">
        <v>3409420</v>
      </c>
      <c r="M1062" s="195">
        <v>3486687</v>
      </c>
      <c r="N1062" s="195">
        <v>3557976.5</v>
      </c>
      <c r="O1062" s="195">
        <v>3623524</v>
      </c>
      <c r="P1062" s="195">
        <v>3685874</v>
      </c>
      <c r="Q1062" s="195">
        <v>3744630</v>
      </c>
      <c r="R1062" s="195">
        <v>3799361.5</v>
      </c>
      <c r="S1062" s="195">
        <v>3852369</v>
      </c>
      <c r="T1062" s="195">
        <v>3900930.5</v>
      </c>
      <c r="U1062" s="195">
        <v>3943463</v>
      </c>
      <c r="V1062" s="195">
        <v>3986146.5</v>
      </c>
      <c r="W1062" s="195">
        <v>4029249</v>
      </c>
      <c r="X1062" s="195">
        <v>4072255.5</v>
      </c>
      <c r="Y1062" s="195">
        <v>4121725.4999999995</v>
      </c>
      <c r="Z1062" s="195">
        <v>4174593.5</v>
      </c>
      <c r="AA1062" s="195">
        <v>4226981</v>
      </c>
      <c r="AB1062" s="195">
        <v>4282526.5</v>
      </c>
      <c r="AC1062" s="195">
        <v>4341855</v>
      </c>
      <c r="AD1062" s="195">
        <v>4401074</v>
      </c>
    </row>
    <row r="1063" spans="1:30" x14ac:dyDescent="0.2">
      <c r="A1063" s="77" t="s">
        <v>79</v>
      </c>
      <c r="B1063" s="79" t="s">
        <v>175</v>
      </c>
      <c r="C1063" s="105">
        <v>55</v>
      </c>
      <c r="D1063" s="105">
        <v>59</v>
      </c>
      <c r="E1063" s="106">
        <v>2335033</v>
      </c>
      <c r="F1063" s="106">
        <v>2409434</v>
      </c>
      <c r="G1063" s="106">
        <v>2491771</v>
      </c>
      <c r="H1063" s="106">
        <v>2578268</v>
      </c>
      <c r="I1063" s="106">
        <v>2662963</v>
      </c>
      <c r="J1063" s="106">
        <v>2742491</v>
      </c>
      <c r="K1063" s="106">
        <v>2811677</v>
      </c>
      <c r="L1063" s="195">
        <v>2843428.5</v>
      </c>
      <c r="M1063" s="195">
        <v>2934190</v>
      </c>
      <c r="N1063" s="195">
        <v>3023778</v>
      </c>
      <c r="O1063" s="195">
        <v>3110841</v>
      </c>
      <c r="P1063" s="195">
        <v>3196561</v>
      </c>
      <c r="Q1063" s="195">
        <v>3278973.5</v>
      </c>
      <c r="R1063" s="195">
        <v>3355170.5</v>
      </c>
      <c r="S1063" s="195">
        <v>3425686</v>
      </c>
      <c r="T1063" s="195">
        <v>3490815.5</v>
      </c>
      <c r="U1063" s="195">
        <v>3552888</v>
      </c>
      <c r="V1063" s="195">
        <v>3611378.5</v>
      </c>
      <c r="W1063" s="195">
        <v>3666057</v>
      </c>
      <c r="X1063" s="195">
        <v>3719281</v>
      </c>
      <c r="Y1063" s="195">
        <v>3768365</v>
      </c>
      <c r="Z1063" s="195">
        <v>3811908.5</v>
      </c>
      <c r="AA1063" s="195">
        <v>3855720</v>
      </c>
      <c r="AB1063" s="195">
        <v>3899902</v>
      </c>
      <c r="AC1063" s="195">
        <v>3943981.5</v>
      </c>
      <c r="AD1063" s="195">
        <v>3994232</v>
      </c>
    </row>
    <row r="1064" spans="1:30" x14ac:dyDescent="0.2">
      <c r="A1064" s="77" t="s">
        <v>79</v>
      </c>
      <c r="B1064" s="79" t="s">
        <v>175</v>
      </c>
      <c r="C1064" s="105">
        <v>60</v>
      </c>
      <c r="D1064" s="105">
        <v>64</v>
      </c>
      <c r="E1064" s="106">
        <v>1846720</v>
      </c>
      <c r="F1064" s="106">
        <v>1910456</v>
      </c>
      <c r="G1064" s="106">
        <v>1971080</v>
      </c>
      <c r="H1064" s="106">
        <v>2031689</v>
      </c>
      <c r="I1064" s="106">
        <v>2096926</v>
      </c>
      <c r="J1064" s="106">
        <v>2169271</v>
      </c>
      <c r="K1064" s="106">
        <v>2240914</v>
      </c>
      <c r="L1064" s="195">
        <v>2280012.5</v>
      </c>
      <c r="M1064" s="195">
        <v>2357689</v>
      </c>
      <c r="N1064" s="195">
        <v>2437259.5</v>
      </c>
      <c r="O1064" s="195">
        <v>2518668.5</v>
      </c>
      <c r="P1064" s="195">
        <v>2602876.5</v>
      </c>
      <c r="Q1064" s="195">
        <v>2689592.5</v>
      </c>
      <c r="R1064" s="195">
        <v>2777252.5</v>
      </c>
      <c r="S1064" s="195">
        <v>2863889.5</v>
      </c>
      <c r="T1064" s="195">
        <v>2948325.5</v>
      </c>
      <c r="U1064" s="195">
        <v>3031516</v>
      </c>
      <c r="V1064" s="195">
        <v>3111454.5</v>
      </c>
      <c r="W1064" s="195">
        <v>3185667</v>
      </c>
      <c r="X1064" s="195">
        <v>3254832.5</v>
      </c>
      <c r="Y1064" s="195">
        <v>3319170.5</v>
      </c>
      <c r="Z1064" s="195">
        <v>3381019.5</v>
      </c>
      <c r="AA1064" s="195">
        <v>3439675</v>
      </c>
      <c r="AB1064" s="195">
        <v>3494718.5</v>
      </c>
      <c r="AC1064" s="195">
        <v>3548363.5</v>
      </c>
      <c r="AD1064" s="195">
        <v>3598009.5</v>
      </c>
    </row>
    <row r="1065" spans="1:30" x14ac:dyDescent="0.2">
      <c r="A1065" s="77" t="s">
        <v>79</v>
      </c>
      <c r="B1065" s="79" t="s">
        <v>175</v>
      </c>
      <c r="C1065" s="105">
        <v>65</v>
      </c>
      <c r="D1065" s="105">
        <v>69</v>
      </c>
      <c r="E1065" s="106">
        <v>1320753</v>
      </c>
      <c r="F1065" s="106">
        <v>1374833</v>
      </c>
      <c r="G1065" s="106">
        <v>1441100</v>
      </c>
      <c r="H1065" s="106">
        <v>1514592</v>
      </c>
      <c r="I1065" s="106">
        <v>1587946</v>
      </c>
      <c r="J1065" s="106">
        <v>1657202</v>
      </c>
      <c r="K1065" s="106">
        <v>1716495</v>
      </c>
      <c r="L1065" s="195">
        <v>1763505</v>
      </c>
      <c r="M1065" s="195">
        <v>1828974</v>
      </c>
      <c r="N1065" s="195">
        <v>1896625</v>
      </c>
      <c r="O1065" s="195">
        <v>1965263.5</v>
      </c>
      <c r="P1065" s="195">
        <v>2033350.5</v>
      </c>
      <c r="Q1065" s="195">
        <v>2103440</v>
      </c>
      <c r="R1065" s="195">
        <v>2176915</v>
      </c>
      <c r="S1065" s="195">
        <v>2252251</v>
      </c>
      <c r="T1065" s="195">
        <v>2329477.5</v>
      </c>
      <c r="U1065" s="195">
        <v>2409314</v>
      </c>
      <c r="V1065" s="195">
        <v>2491328.5</v>
      </c>
      <c r="W1065" s="195">
        <v>2574380</v>
      </c>
      <c r="X1065" s="195">
        <v>2656849.5</v>
      </c>
      <c r="Y1065" s="195">
        <v>2737594</v>
      </c>
      <c r="Z1065" s="195">
        <v>2817639</v>
      </c>
      <c r="AA1065" s="195">
        <v>2894982.5</v>
      </c>
      <c r="AB1065" s="195">
        <v>2967164.5</v>
      </c>
      <c r="AC1065" s="195">
        <v>3034727</v>
      </c>
      <c r="AD1065" s="195">
        <v>3097816</v>
      </c>
    </row>
    <row r="1066" spans="1:30" x14ac:dyDescent="0.2">
      <c r="A1066" s="77" t="s">
        <v>79</v>
      </c>
      <c r="B1066" s="79" t="s">
        <v>175</v>
      </c>
      <c r="C1066" s="105">
        <v>70</v>
      </c>
      <c r="D1066" s="105">
        <v>74</v>
      </c>
      <c r="E1066" s="106">
        <v>978725</v>
      </c>
      <c r="F1066" s="106">
        <v>1002859</v>
      </c>
      <c r="G1066" s="106">
        <v>1024703</v>
      </c>
      <c r="H1066" s="106">
        <v>1048871</v>
      </c>
      <c r="I1066" s="106">
        <v>1081587</v>
      </c>
      <c r="J1066" s="106">
        <v>1125991</v>
      </c>
      <c r="K1066" s="106">
        <v>1175432</v>
      </c>
      <c r="L1066" s="195">
        <v>1256578.5</v>
      </c>
      <c r="M1066" s="195">
        <v>1316693.5</v>
      </c>
      <c r="N1066" s="195">
        <v>1377610</v>
      </c>
      <c r="O1066" s="195">
        <v>1437655.5</v>
      </c>
      <c r="P1066" s="195">
        <v>1496877.5</v>
      </c>
      <c r="Q1066" s="195">
        <v>1556114</v>
      </c>
      <c r="R1066" s="195">
        <v>1615683.5</v>
      </c>
      <c r="S1066" s="195">
        <v>1677277</v>
      </c>
      <c r="T1066" s="195">
        <v>1739966</v>
      </c>
      <c r="U1066" s="195">
        <v>1802304</v>
      </c>
      <c r="V1066" s="195">
        <v>1866351</v>
      </c>
      <c r="W1066" s="195">
        <v>1933554.5</v>
      </c>
      <c r="X1066" s="195">
        <v>2002801.5</v>
      </c>
      <c r="Y1066" s="195">
        <v>2074085.9999999998</v>
      </c>
      <c r="Z1066" s="195">
        <v>2148115.5</v>
      </c>
      <c r="AA1066" s="195">
        <v>2224378.5</v>
      </c>
      <c r="AB1066" s="195">
        <v>2301746</v>
      </c>
      <c r="AC1066" s="195">
        <v>2378710</v>
      </c>
      <c r="AD1066" s="195">
        <v>2454227.5</v>
      </c>
    </row>
    <row r="1067" spans="1:30" x14ac:dyDescent="0.2">
      <c r="A1067" s="77" t="s">
        <v>79</v>
      </c>
      <c r="B1067" s="79" t="s">
        <v>175</v>
      </c>
      <c r="C1067" s="105">
        <v>75</v>
      </c>
      <c r="D1067" s="105">
        <v>79</v>
      </c>
      <c r="E1067" s="106">
        <v>642690</v>
      </c>
      <c r="F1067" s="106">
        <v>665094</v>
      </c>
      <c r="G1067" s="106">
        <v>692043</v>
      </c>
      <c r="H1067" s="106">
        <v>721203</v>
      </c>
      <c r="I1067" s="106">
        <v>749124</v>
      </c>
      <c r="J1067" s="106">
        <v>774478</v>
      </c>
      <c r="K1067" s="106">
        <v>796039</v>
      </c>
      <c r="L1067" s="195">
        <v>829925</v>
      </c>
      <c r="M1067" s="195">
        <v>862439</v>
      </c>
      <c r="N1067" s="195">
        <v>897650</v>
      </c>
      <c r="O1067" s="195">
        <v>938414</v>
      </c>
      <c r="P1067" s="195">
        <v>985014</v>
      </c>
      <c r="Q1067" s="195">
        <v>1034465.9999999999</v>
      </c>
      <c r="R1067" s="195">
        <v>1085230.5</v>
      </c>
      <c r="S1067" s="195">
        <v>1136666.5</v>
      </c>
      <c r="T1067" s="195">
        <v>1187689</v>
      </c>
      <c r="U1067" s="195">
        <v>1238310.5</v>
      </c>
      <c r="V1067" s="195">
        <v>1288954</v>
      </c>
      <c r="W1067" s="195">
        <v>1340059</v>
      </c>
      <c r="X1067" s="195">
        <v>1393210.5</v>
      </c>
      <c r="Y1067" s="195">
        <v>1447685</v>
      </c>
      <c r="Z1067" s="195">
        <v>1502392</v>
      </c>
      <c r="AA1067" s="195">
        <v>1558829.5</v>
      </c>
      <c r="AB1067" s="195">
        <v>1618059</v>
      </c>
      <c r="AC1067" s="195">
        <v>1679171</v>
      </c>
      <c r="AD1067" s="195">
        <v>1742150</v>
      </c>
    </row>
    <row r="1068" spans="1:30" x14ac:dyDescent="0.2">
      <c r="A1068" s="77" t="s">
        <v>79</v>
      </c>
      <c r="B1068" s="79" t="s">
        <v>175</v>
      </c>
      <c r="C1068" s="105">
        <v>80</v>
      </c>
      <c r="D1068" s="105">
        <v>84</v>
      </c>
      <c r="E1068" s="106">
        <v>407276</v>
      </c>
      <c r="F1068" s="106">
        <v>416133</v>
      </c>
      <c r="G1068" s="106">
        <v>423766</v>
      </c>
      <c r="H1068" s="106">
        <v>431760</v>
      </c>
      <c r="I1068" s="106">
        <v>442153</v>
      </c>
      <c r="J1068" s="106">
        <v>456066</v>
      </c>
      <c r="K1068" s="106">
        <v>475655</v>
      </c>
      <c r="L1068" s="195">
        <v>515357</v>
      </c>
      <c r="M1068" s="195">
        <v>531104.5</v>
      </c>
      <c r="N1068" s="195">
        <v>548126.5</v>
      </c>
      <c r="O1068" s="195">
        <v>566608.5</v>
      </c>
      <c r="P1068" s="195">
        <v>587028</v>
      </c>
      <c r="Q1068" s="195">
        <v>609897.5</v>
      </c>
      <c r="R1068" s="195">
        <v>634889</v>
      </c>
      <c r="S1068" s="195">
        <v>661883</v>
      </c>
      <c r="T1068" s="195">
        <v>693109</v>
      </c>
      <c r="U1068" s="195">
        <v>728635</v>
      </c>
      <c r="V1068" s="195">
        <v>766103</v>
      </c>
      <c r="W1068" s="195">
        <v>804585.5</v>
      </c>
      <c r="X1068" s="195">
        <v>843785.5</v>
      </c>
      <c r="Y1068" s="195">
        <v>883162</v>
      </c>
      <c r="Z1068" s="195">
        <v>922896</v>
      </c>
      <c r="AA1068" s="195">
        <v>962953</v>
      </c>
      <c r="AB1068" s="195">
        <v>1003480.5</v>
      </c>
      <c r="AC1068" s="195">
        <v>1045662</v>
      </c>
      <c r="AD1068" s="195">
        <v>1089025</v>
      </c>
    </row>
    <row r="1069" spans="1:30" x14ac:dyDescent="0.2">
      <c r="A1069" s="77" t="s">
        <v>79</v>
      </c>
      <c r="B1069" s="79" t="s">
        <v>175</v>
      </c>
      <c r="C1069" s="105">
        <v>85</v>
      </c>
      <c r="D1069" s="105">
        <v>89</v>
      </c>
      <c r="E1069" s="106">
        <v>221878</v>
      </c>
      <c r="F1069" s="106">
        <v>229945</v>
      </c>
      <c r="G1069" s="106">
        <v>236632</v>
      </c>
      <c r="H1069" s="106">
        <v>241654</v>
      </c>
      <c r="I1069" s="106">
        <v>245661</v>
      </c>
      <c r="J1069" s="106">
        <v>248866</v>
      </c>
      <c r="K1069" s="106">
        <v>256910.00000000003</v>
      </c>
      <c r="L1069" s="195">
        <v>266629</v>
      </c>
      <c r="M1069" s="195">
        <v>273820.5</v>
      </c>
      <c r="N1069" s="195">
        <v>282198</v>
      </c>
      <c r="O1069" s="195">
        <v>291286</v>
      </c>
      <c r="P1069" s="195">
        <v>300531.5</v>
      </c>
      <c r="Q1069" s="195">
        <v>310058</v>
      </c>
      <c r="R1069" s="195">
        <v>320225</v>
      </c>
      <c r="S1069" s="195">
        <v>331185.5</v>
      </c>
      <c r="T1069" s="195">
        <v>343108</v>
      </c>
      <c r="U1069" s="195">
        <v>356144</v>
      </c>
      <c r="V1069" s="195">
        <v>370522.5</v>
      </c>
      <c r="W1069" s="195">
        <v>386270</v>
      </c>
      <c r="X1069" s="195">
        <v>403454</v>
      </c>
      <c r="Y1069" s="195">
        <v>423492</v>
      </c>
      <c r="Z1069" s="195">
        <v>446456</v>
      </c>
      <c r="AA1069" s="195">
        <v>470679</v>
      </c>
      <c r="AB1069" s="195">
        <v>495480</v>
      </c>
      <c r="AC1069" s="195">
        <v>520695.50000000006</v>
      </c>
      <c r="AD1069" s="195">
        <v>546235.5</v>
      </c>
    </row>
    <row r="1070" spans="1:30" x14ac:dyDescent="0.2">
      <c r="A1070" s="77" t="s">
        <v>79</v>
      </c>
      <c r="B1070" s="79" t="s">
        <v>175</v>
      </c>
      <c r="C1070" s="105">
        <v>90</v>
      </c>
      <c r="D1070" s="105">
        <v>94</v>
      </c>
      <c r="E1070" s="106">
        <v>93197</v>
      </c>
      <c r="F1070" s="106">
        <v>100240</v>
      </c>
      <c r="G1070" s="106">
        <v>104068</v>
      </c>
      <c r="H1070" s="106">
        <v>106274</v>
      </c>
      <c r="I1070" s="106">
        <v>107042</v>
      </c>
      <c r="J1070" s="106">
        <v>107034</v>
      </c>
      <c r="K1070" s="106">
        <v>114406</v>
      </c>
      <c r="L1070" s="195">
        <v>105448.5</v>
      </c>
      <c r="M1070" s="195">
        <v>104841</v>
      </c>
      <c r="N1070" s="195">
        <v>105019.5</v>
      </c>
      <c r="O1070" s="195">
        <v>106079</v>
      </c>
      <c r="P1070" s="195">
        <v>108162.5</v>
      </c>
      <c r="Q1070" s="195">
        <v>111071</v>
      </c>
      <c r="R1070" s="195">
        <v>114550.5</v>
      </c>
      <c r="S1070" s="195">
        <v>118458.5</v>
      </c>
      <c r="T1070" s="195">
        <v>122638</v>
      </c>
      <c r="U1070" s="195">
        <v>126909.5</v>
      </c>
      <c r="V1070" s="195">
        <v>131283.5</v>
      </c>
      <c r="W1070" s="195">
        <v>135975</v>
      </c>
      <c r="X1070" s="195">
        <v>141087.5</v>
      </c>
      <c r="Y1070" s="195">
        <v>146689.5</v>
      </c>
      <c r="Z1070" s="195">
        <v>152913.5</v>
      </c>
      <c r="AA1070" s="195">
        <v>159829</v>
      </c>
      <c r="AB1070" s="195">
        <v>167398</v>
      </c>
      <c r="AC1070" s="195">
        <v>175612</v>
      </c>
      <c r="AD1070" s="195">
        <v>185142.5</v>
      </c>
    </row>
    <row r="1071" spans="1:30" x14ac:dyDescent="0.2">
      <c r="A1071" s="77" t="s">
        <v>79</v>
      </c>
      <c r="B1071" s="79" t="s">
        <v>175</v>
      </c>
      <c r="C1071" s="105">
        <v>95</v>
      </c>
      <c r="D1071" s="105">
        <v>99</v>
      </c>
      <c r="E1071" s="106">
        <v>24305</v>
      </c>
      <c r="F1071" s="106">
        <v>26518</v>
      </c>
      <c r="G1071" s="106">
        <v>30095</v>
      </c>
      <c r="H1071" s="106">
        <v>32902</v>
      </c>
      <c r="I1071" s="106">
        <v>33468</v>
      </c>
      <c r="J1071" s="106">
        <v>30998</v>
      </c>
      <c r="K1071" s="106">
        <v>33245</v>
      </c>
      <c r="L1071" s="195">
        <v>25280.5</v>
      </c>
      <c r="M1071" s="195">
        <v>23779</v>
      </c>
      <c r="N1071" s="195">
        <v>22650.5</v>
      </c>
      <c r="O1071" s="195">
        <v>21900.5</v>
      </c>
      <c r="P1071" s="195">
        <v>21465</v>
      </c>
      <c r="Q1071" s="195">
        <v>21328</v>
      </c>
      <c r="R1071" s="195">
        <v>21428</v>
      </c>
      <c r="S1071" s="195">
        <v>21660.5</v>
      </c>
      <c r="T1071" s="195">
        <v>22078.5</v>
      </c>
      <c r="U1071" s="195">
        <v>22728.5</v>
      </c>
      <c r="V1071" s="195">
        <v>23565</v>
      </c>
      <c r="W1071" s="195">
        <v>24518</v>
      </c>
      <c r="X1071" s="195">
        <v>25548</v>
      </c>
      <c r="Y1071" s="195">
        <v>26647.5</v>
      </c>
      <c r="Z1071" s="195">
        <v>27788.5</v>
      </c>
      <c r="AA1071" s="195">
        <v>28971</v>
      </c>
      <c r="AB1071" s="195">
        <v>30253.5</v>
      </c>
      <c r="AC1071" s="195">
        <v>31660.5</v>
      </c>
      <c r="AD1071" s="195">
        <v>33206</v>
      </c>
    </row>
    <row r="1072" spans="1:30" x14ac:dyDescent="0.2">
      <c r="A1072" s="77" t="s">
        <v>79</v>
      </c>
      <c r="B1072" s="79" t="s">
        <v>175</v>
      </c>
      <c r="C1072" s="105">
        <v>100</v>
      </c>
      <c r="D1072" s="105">
        <v>104</v>
      </c>
      <c r="E1072" s="106">
        <v>4293</v>
      </c>
      <c r="F1072" s="106">
        <v>4399</v>
      </c>
      <c r="G1072" s="106">
        <v>4467</v>
      </c>
      <c r="H1072" s="106">
        <v>4522</v>
      </c>
      <c r="I1072" s="106">
        <v>4599</v>
      </c>
      <c r="J1072" s="106">
        <v>4724</v>
      </c>
      <c r="K1072" s="106">
        <v>4911</v>
      </c>
      <c r="L1072" s="195">
        <v>2575.5</v>
      </c>
      <c r="M1072" s="195">
        <v>2602</v>
      </c>
      <c r="N1072" s="195">
        <v>2522</v>
      </c>
      <c r="O1072" s="195">
        <v>2403.5</v>
      </c>
      <c r="P1072" s="195">
        <v>2278.5</v>
      </c>
      <c r="Q1072" s="195">
        <v>2160</v>
      </c>
      <c r="R1072" s="195">
        <v>2057.5</v>
      </c>
      <c r="S1072" s="195">
        <v>1980.5</v>
      </c>
      <c r="T1072" s="195">
        <v>1933</v>
      </c>
      <c r="U1072" s="195">
        <v>1911</v>
      </c>
      <c r="V1072" s="195">
        <v>1914</v>
      </c>
      <c r="W1072" s="195">
        <v>1937</v>
      </c>
      <c r="X1072" s="195">
        <v>1973</v>
      </c>
      <c r="Y1072" s="195">
        <v>2029.5</v>
      </c>
      <c r="Z1072" s="195">
        <v>2110.5</v>
      </c>
      <c r="AA1072" s="195">
        <v>2209.5</v>
      </c>
      <c r="AB1072" s="195">
        <v>2320.5</v>
      </c>
      <c r="AC1072" s="195">
        <v>2441</v>
      </c>
      <c r="AD1072" s="195">
        <v>2570.5</v>
      </c>
    </row>
    <row r="1073" spans="1:30" x14ac:dyDescent="0.2">
      <c r="A1073" s="77" t="s">
        <v>79</v>
      </c>
      <c r="B1073" s="79" t="s">
        <v>176</v>
      </c>
      <c r="C1073" s="105">
        <v>0</v>
      </c>
      <c r="D1073" s="105">
        <v>4</v>
      </c>
      <c r="E1073" s="106">
        <v>5489183</v>
      </c>
      <c r="F1073" s="106">
        <v>5506347</v>
      </c>
      <c r="G1073" s="106">
        <v>5487798</v>
      </c>
      <c r="H1073" s="106">
        <v>5444145</v>
      </c>
      <c r="I1073" s="106">
        <v>5395051</v>
      </c>
      <c r="J1073" s="106">
        <v>5353961</v>
      </c>
      <c r="K1073" s="106">
        <v>5303241</v>
      </c>
      <c r="L1073" s="195">
        <v>4754418.5</v>
      </c>
      <c r="M1073" s="195">
        <v>4659989</v>
      </c>
      <c r="N1073" s="195">
        <v>4592730</v>
      </c>
      <c r="O1073" s="195">
        <v>4536570</v>
      </c>
      <c r="P1073" s="195">
        <v>4496908.5</v>
      </c>
      <c r="Q1073" s="195">
        <v>4475002.5</v>
      </c>
      <c r="R1073" s="195">
        <v>4454104</v>
      </c>
      <c r="S1073" s="195">
        <v>4436054</v>
      </c>
      <c r="T1073" s="195">
        <v>4420289</v>
      </c>
      <c r="U1073" s="195">
        <v>4406144.5</v>
      </c>
      <c r="V1073" s="195">
        <v>4394788</v>
      </c>
      <c r="W1073" s="195">
        <v>4382760.5</v>
      </c>
      <c r="X1073" s="195">
        <v>4367695</v>
      </c>
      <c r="Y1073" s="195">
        <v>4349144.5</v>
      </c>
      <c r="Z1073" s="195">
        <v>4326033</v>
      </c>
      <c r="AA1073" s="195">
        <v>4299058.5</v>
      </c>
      <c r="AB1073" s="195">
        <v>4268749</v>
      </c>
      <c r="AC1073" s="195">
        <v>4232708.5</v>
      </c>
      <c r="AD1073" s="195">
        <v>4192864.4999999995</v>
      </c>
    </row>
    <row r="1074" spans="1:30" x14ac:dyDescent="0.2">
      <c r="A1074" s="77" t="s">
        <v>79</v>
      </c>
      <c r="B1074" s="79" t="s">
        <v>176</v>
      </c>
      <c r="C1074" s="105">
        <v>5</v>
      </c>
      <c r="D1074" s="105">
        <v>9</v>
      </c>
      <c r="E1074" s="106">
        <v>5458161</v>
      </c>
      <c r="F1074" s="106">
        <v>5446905</v>
      </c>
      <c r="G1074" s="106">
        <v>5448322</v>
      </c>
      <c r="H1074" s="106">
        <v>5460614</v>
      </c>
      <c r="I1074" s="106">
        <v>5475043</v>
      </c>
      <c r="J1074" s="106">
        <v>5478805</v>
      </c>
      <c r="K1074" s="106">
        <v>5473829</v>
      </c>
      <c r="L1074" s="195">
        <v>5255175.5</v>
      </c>
      <c r="M1074" s="195">
        <v>5172243.5</v>
      </c>
      <c r="N1074" s="195">
        <v>5066673.5</v>
      </c>
      <c r="O1074" s="195">
        <v>4955919</v>
      </c>
      <c r="P1074" s="195">
        <v>4840617.5</v>
      </c>
      <c r="Q1074" s="195">
        <v>4724112.5</v>
      </c>
      <c r="R1074" s="195">
        <v>4629969</v>
      </c>
      <c r="S1074" s="195">
        <v>4563019.5</v>
      </c>
      <c r="T1074" s="195">
        <v>4507089</v>
      </c>
      <c r="U1074" s="195">
        <v>4467770.5</v>
      </c>
      <c r="V1074" s="195">
        <v>4446387</v>
      </c>
      <c r="W1074" s="195">
        <v>4425966</v>
      </c>
      <c r="X1074" s="195">
        <v>4408198</v>
      </c>
      <c r="Y1074" s="195">
        <v>4392556.5</v>
      </c>
      <c r="Z1074" s="195">
        <v>4378394</v>
      </c>
      <c r="AA1074" s="195">
        <v>4367022.5</v>
      </c>
      <c r="AB1074" s="195">
        <v>4355068.5</v>
      </c>
      <c r="AC1074" s="195">
        <v>4340104</v>
      </c>
      <c r="AD1074" s="195">
        <v>4321683</v>
      </c>
    </row>
    <row r="1075" spans="1:30" x14ac:dyDescent="0.2">
      <c r="A1075" s="77" t="s">
        <v>79</v>
      </c>
      <c r="B1075" s="79" t="s">
        <v>176</v>
      </c>
      <c r="C1075" s="105">
        <v>10</v>
      </c>
      <c r="D1075" s="105">
        <v>14</v>
      </c>
      <c r="E1075" s="106">
        <v>5542160</v>
      </c>
      <c r="F1075" s="106">
        <v>5530126</v>
      </c>
      <c r="G1075" s="106">
        <v>5510022</v>
      </c>
      <c r="H1075" s="106">
        <v>5484643</v>
      </c>
      <c r="I1075" s="106">
        <v>5461498</v>
      </c>
      <c r="J1075" s="106">
        <v>5448048</v>
      </c>
      <c r="K1075" s="106">
        <v>5446812</v>
      </c>
      <c r="L1075" s="195">
        <v>5380585</v>
      </c>
      <c r="M1075" s="195">
        <v>5365295</v>
      </c>
      <c r="N1075" s="195">
        <v>5342198.5</v>
      </c>
      <c r="O1075" s="195">
        <v>5310817.5</v>
      </c>
      <c r="P1075" s="195">
        <v>5266185</v>
      </c>
      <c r="Q1075" s="195">
        <v>5204302.5</v>
      </c>
      <c r="R1075" s="195">
        <v>5121451.5</v>
      </c>
      <c r="S1075" s="195">
        <v>5016084.5</v>
      </c>
      <c r="T1075" s="195">
        <v>4905443.5</v>
      </c>
      <c r="U1075" s="195">
        <v>4790479</v>
      </c>
      <c r="V1075" s="195">
        <v>4674737</v>
      </c>
      <c r="W1075" s="195">
        <v>4581312.5</v>
      </c>
      <c r="X1075" s="195">
        <v>4514748</v>
      </c>
      <c r="Y1075" s="195">
        <v>4458964</v>
      </c>
      <c r="Z1075" s="195">
        <v>4419466</v>
      </c>
      <c r="AA1075" s="195">
        <v>4397813.5</v>
      </c>
      <c r="AB1075" s="195">
        <v>4377254</v>
      </c>
      <c r="AC1075" s="195">
        <v>4359439.5</v>
      </c>
      <c r="AD1075" s="195">
        <v>4343861.5</v>
      </c>
    </row>
    <row r="1076" spans="1:30" x14ac:dyDescent="0.2">
      <c r="A1076" s="77" t="s">
        <v>79</v>
      </c>
      <c r="B1076" s="79" t="s">
        <v>176</v>
      </c>
      <c r="C1076" s="105">
        <v>15</v>
      </c>
      <c r="D1076" s="105">
        <v>19</v>
      </c>
      <c r="E1076" s="106">
        <v>5472381</v>
      </c>
      <c r="F1076" s="106">
        <v>5474669</v>
      </c>
      <c r="G1076" s="106">
        <v>5487931</v>
      </c>
      <c r="H1076" s="106">
        <v>5505645</v>
      </c>
      <c r="I1076" s="106">
        <v>5516572</v>
      </c>
      <c r="J1076" s="106">
        <v>5514580</v>
      </c>
      <c r="K1076" s="106">
        <v>5505171</v>
      </c>
      <c r="L1076" s="195">
        <v>5362950</v>
      </c>
      <c r="M1076" s="195">
        <v>5346638</v>
      </c>
      <c r="N1076" s="195">
        <v>5334209.5</v>
      </c>
      <c r="O1076" s="195">
        <v>5326461</v>
      </c>
      <c r="P1076" s="195">
        <v>5320346.5</v>
      </c>
      <c r="Q1076" s="195">
        <v>5311026.5</v>
      </c>
      <c r="R1076" s="195">
        <v>5295825.5</v>
      </c>
      <c r="S1076" s="195">
        <v>5272925.5</v>
      </c>
      <c r="T1076" s="195">
        <v>5241638.5</v>
      </c>
      <c r="U1076" s="195">
        <v>5197350.5</v>
      </c>
      <c r="V1076" s="195">
        <v>5136415</v>
      </c>
      <c r="W1076" s="195">
        <v>5054545.5</v>
      </c>
      <c r="X1076" s="195">
        <v>4949829.5</v>
      </c>
      <c r="Y1076" s="195">
        <v>4839641.5</v>
      </c>
      <c r="Z1076" s="195">
        <v>4724697</v>
      </c>
      <c r="AA1076" s="195">
        <v>4608767</v>
      </c>
      <c r="AB1076" s="195">
        <v>4515232</v>
      </c>
      <c r="AC1076" s="195">
        <v>4448657</v>
      </c>
      <c r="AD1076" s="195">
        <v>4393050</v>
      </c>
    </row>
    <row r="1077" spans="1:30" x14ac:dyDescent="0.2">
      <c r="A1077" s="77" t="s">
        <v>79</v>
      </c>
      <c r="B1077" s="79" t="s">
        <v>176</v>
      </c>
      <c r="C1077" s="105">
        <v>20</v>
      </c>
      <c r="D1077" s="105">
        <v>24</v>
      </c>
      <c r="E1077" s="106">
        <v>5451550</v>
      </c>
      <c r="F1077" s="106">
        <v>5472815</v>
      </c>
      <c r="G1077" s="106">
        <v>5471941</v>
      </c>
      <c r="H1077" s="106">
        <v>5457014</v>
      </c>
      <c r="I1077" s="106">
        <v>5441620</v>
      </c>
      <c r="J1077" s="106">
        <v>5434658</v>
      </c>
      <c r="K1077" s="106">
        <v>5439836</v>
      </c>
      <c r="L1077" s="195">
        <v>5316219</v>
      </c>
      <c r="M1077" s="195">
        <v>5320426</v>
      </c>
      <c r="N1077" s="195">
        <v>5318521</v>
      </c>
      <c r="O1077" s="195">
        <v>5308212</v>
      </c>
      <c r="P1077" s="195">
        <v>5292820.5</v>
      </c>
      <c r="Q1077" s="195">
        <v>5276051</v>
      </c>
      <c r="R1077" s="195">
        <v>5259875.5</v>
      </c>
      <c r="S1077" s="195">
        <v>5247700</v>
      </c>
      <c r="T1077" s="195">
        <v>5240062.5</v>
      </c>
      <c r="U1077" s="195">
        <v>5234342.5</v>
      </c>
      <c r="V1077" s="195">
        <v>5226121</v>
      </c>
      <c r="W1077" s="195">
        <v>5212044</v>
      </c>
      <c r="X1077" s="195">
        <v>5189844</v>
      </c>
      <c r="Y1077" s="195">
        <v>5158996</v>
      </c>
      <c r="Z1077" s="195">
        <v>5114650.5</v>
      </c>
      <c r="AA1077" s="195">
        <v>5053468</v>
      </c>
      <c r="AB1077" s="195">
        <v>4971539</v>
      </c>
      <c r="AC1077" s="195">
        <v>4866976</v>
      </c>
      <c r="AD1077" s="195">
        <v>4757180</v>
      </c>
    </row>
    <row r="1078" spans="1:30" x14ac:dyDescent="0.2">
      <c r="A1078" s="77" t="s">
        <v>79</v>
      </c>
      <c r="B1078" s="79" t="s">
        <v>176</v>
      </c>
      <c r="C1078" s="105">
        <v>25</v>
      </c>
      <c r="D1078" s="105">
        <v>29</v>
      </c>
      <c r="E1078" s="106">
        <v>5077419</v>
      </c>
      <c r="F1078" s="106">
        <v>5148037</v>
      </c>
      <c r="G1078" s="106">
        <v>5227939</v>
      </c>
      <c r="H1078" s="106">
        <v>5307386</v>
      </c>
      <c r="I1078" s="106">
        <v>5371472</v>
      </c>
      <c r="J1078" s="106">
        <v>5411644</v>
      </c>
      <c r="K1078" s="106">
        <v>5435588</v>
      </c>
      <c r="L1078" s="195">
        <v>5213547</v>
      </c>
      <c r="M1078" s="195">
        <v>5215107.5</v>
      </c>
      <c r="N1078" s="195">
        <v>5214398.5</v>
      </c>
      <c r="O1078" s="195">
        <v>5216086.5</v>
      </c>
      <c r="P1078" s="195">
        <v>5223227</v>
      </c>
      <c r="Q1078" s="195">
        <v>5230838.5</v>
      </c>
      <c r="R1078" s="195">
        <v>5235205</v>
      </c>
      <c r="S1078" s="195">
        <v>5233506.5</v>
      </c>
      <c r="T1078" s="195">
        <v>5223331</v>
      </c>
      <c r="U1078" s="195">
        <v>5208242</v>
      </c>
      <c r="V1078" s="195">
        <v>5192456.5</v>
      </c>
      <c r="W1078" s="195">
        <v>5177363</v>
      </c>
      <c r="X1078" s="195">
        <v>5165949.5</v>
      </c>
      <c r="Y1078" s="195">
        <v>5158948</v>
      </c>
      <c r="Z1078" s="195">
        <v>5153307.5</v>
      </c>
      <c r="AA1078" s="195">
        <v>5144768</v>
      </c>
      <c r="AB1078" s="195">
        <v>5130417</v>
      </c>
      <c r="AC1078" s="195">
        <v>5108173</v>
      </c>
      <c r="AD1078" s="195">
        <v>5077613</v>
      </c>
    </row>
    <row r="1079" spans="1:30" x14ac:dyDescent="0.2">
      <c r="A1079" s="77" t="s">
        <v>79</v>
      </c>
      <c r="B1079" s="79" t="s">
        <v>176</v>
      </c>
      <c r="C1079" s="105">
        <v>30</v>
      </c>
      <c r="D1079" s="105">
        <v>34</v>
      </c>
      <c r="E1079" s="106">
        <v>4781444</v>
      </c>
      <c r="F1079" s="106">
        <v>4826953</v>
      </c>
      <c r="G1079" s="106">
        <v>4874326</v>
      </c>
      <c r="H1079" s="106">
        <v>4924751</v>
      </c>
      <c r="I1079" s="106">
        <v>4980203</v>
      </c>
      <c r="J1079" s="106">
        <v>5041468</v>
      </c>
      <c r="K1079" s="106">
        <v>5113721</v>
      </c>
      <c r="L1079" s="195">
        <v>5030866</v>
      </c>
      <c r="M1079" s="195">
        <v>5076022</v>
      </c>
      <c r="N1079" s="195">
        <v>5115005.5</v>
      </c>
      <c r="O1079" s="195">
        <v>5143367.5</v>
      </c>
      <c r="P1079" s="195">
        <v>5158516</v>
      </c>
      <c r="Q1079" s="195">
        <v>5164250.5</v>
      </c>
      <c r="R1079" s="195">
        <v>5166112.5</v>
      </c>
      <c r="S1079" s="195">
        <v>5165676</v>
      </c>
      <c r="T1079" s="195">
        <v>5167587</v>
      </c>
      <c r="U1079" s="195">
        <v>5174900.5</v>
      </c>
      <c r="V1079" s="195">
        <v>5182998.5</v>
      </c>
      <c r="W1079" s="195">
        <v>5187947.5</v>
      </c>
      <c r="X1079" s="195">
        <v>5186762.5</v>
      </c>
      <c r="Y1079" s="195">
        <v>5177210.5</v>
      </c>
      <c r="Z1079" s="195">
        <v>5162510.5</v>
      </c>
      <c r="AA1079" s="195">
        <v>5146813</v>
      </c>
      <c r="AB1079" s="195">
        <v>5131722.5</v>
      </c>
      <c r="AC1079" s="195">
        <v>5120395.5</v>
      </c>
      <c r="AD1079" s="195">
        <v>5113662.5</v>
      </c>
    </row>
    <row r="1080" spans="1:30" x14ac:dyDescent="0.2">
      <c r="A1080" s="77" t="s">
        <v>79</v>
      </c>
      <c r="B1080" s="79" t="s">
        <v>176</v>
      </c>
      <c r="C1080" s="105">
        <v>35</v>
      </c>
      <c r="D1080" s="105">
        <v>39</v>
      </c>
      <c r="E1080" s="106">
        <v>4544096</v>
      </c>
      <c r="F1080" s="106">
        <v>4580225</v>
      </c>
      <c r="G1080" s="106">
        <v>4619471</v>
      </c>
      <c r="H1080" s="106">
        <v>4661206</v>
      </c>
      <c r="I1080" s="106">
        <v>4703729</v>
      </c>
      <c r="J1080" s="106">
        <v>4746361</v>
      </c>
      <c r="K1080" s="106">
        <v>4793322</v>
      </c>
      <c r="L1080" s="195">
        <v>4770888.5</v>
      </c>
      <c r="M1080" s="195">
        <v>4813854</v>
      </c>
      <c r="N1080" s="195">
        <v>4859718</v>
      </c>
      <c r="O1080" s="195">
        <v>4906332</v>
      </c>
      <c r="P1080" s="195">
        <v>4953965.5</v>
      </c>
      <c r="Q1080" s="195">
        <v>5002212</v>
      </c>
      <c r="R1080" s="195">
        <v>5047536</v>
      </c>
      <c r="S1080" s="195">
        <v>5086710.5</v>
      </c>
      <c r="T1080" s="195">
        <v>5115304.5</v>
      </c>
      <c r="U1080" s="195">
        <v>5130722.5</v>
      </c>
      <c r="V1080" s="195">
        <v>5136818</v>
      </c>
      <c r="W1080" s="195">
        <v>5139070.5</v>
      </c>
      <c r="X1080" s="195">
        <v>5139020</v>
      </c>
      <c r="Y1080" s="195">
        <v>5141344.5</v>
      </c>
      <c r="Z1080" s="195">
        <v>5149016</v>
      </c>
      <c r="AA1080" s="195">
        <v>5157406</v>
      </c>
      <c r="AB1080" s="195">
        <v>5162625</v>
      </c>
      <c r="AC1080" s="195">
        <v>5161738</v>
      </c>
      <c r="AD1080" s="195">
        <v>5152554.5</v>
      </c>
    </row>
    <row r="1081" spans="1:30" x14ac:dyDescent="0.2">
      <c r="A1081" s="77" t="s">
        <v>79</v>
      </c>
      <c r="B1081" s="79" t="s">
        <v>176</v>
      </c>
      <c r="C1081" s="105">
        <v>40</v>
      </c>
      <c r="D1081" s="105">
        <v>44</v>
      </c>
      <c r="E1081" s="106">
        <v>4289117</v>
      </c>
      <c r="F1081" s="106">
        <v>4348943</v>
      </c>
      <c r="G1081" s="106">
        <v>4395789</v>
      </c>
      <c r="H1081" s="106">
        <v>4433246</v>
      </c>
      <c r="I1081" s="106">
        <v>4467304</v>
      </c>
      <c r="J1081" s="106">
        <v>4502226</v>
      </c>
      <c r="K1081" s="106">
        <v>4540099</v>
      </c>
      <c r="L1081" s="195">
        <v>4519546.5</v>
      </c>
      <c r="M1081" s="195">
        <v>4561652.5</v>
      </c>
      <c r="N1081" s="195">
        <v>4602003.5</v>
      </c>
      <c r="O1081" s="195">
        <v>4646133</v>
      </c>
      <c r="P1081" s="195">
        <v>4690858.5</v>
      </c>
      <c r="Q1081" s="195">
        <v>4732766</v>
      </c>
      <c r="R1081" s="195">
        <v>4775960.5</v>
      </c>
      <c r="S1081" s="195">
        <v>4822045.5</v>
      </c>
      <c r="T1081" s="195">
        <v>4868880.5</v>
      </c>
      <c r="U1081" s="195">
        <v>4916750.5</v>
      </c>
      <c r="V1081" s="195">
        <v>4965260.5</v>
      </c>
      <c r="W1081" s="195">
        <v>5010864</v>
      </c>
      <c r="X1081" s="195">
        <v>5050324.5</v>
      </c>
      <c r="Y1081" s="195">
        <v>5079233.5</v>
      </c>
      <c r="Z1081" s="195">
        <v>5095011.5</v>
      </c>
      <c r="AA1081" s="195">
        <v>5101519</v>
      </c>
      <c r="AB1081" s="195">
        <v>5104223.5</v>
      </c>
      <c r="AC1081" s="195">
        <v>5104656.5</v>
      </c>
      <c r="AD1081" s="195">
        <v>5107461</v>
      </c>
    </row>
    <row r="1082" spans="1:30" x14ac:dyDescent="0.2">
      <c r="A1082" s="77" t="s">
        <v>79</v>
      </c>
      <c r="B1082" s="79" t="s">
        <v>176</v>
      </c>
      <c r="C1082" s="105">
        <v>45</v>
      </c>
      <c r="D1082" s="105">
        <v>49</v>
      </c>
      <c r="E1082" s="106">
        <v>3762754</v>
      </c>
      <c r="F1082" s="106">
        <v>3863846</v>
      </c>
      <c r="G1082" s="106">
        <v>3967414</v>
      </c>
      <c r="H1082" s="106">
        <v>4068176</v>
      </c>
      <c r="I1082" s="106">
        <v>4158216.9999999995</v>
      </c>
      <c r="J1082" s="106">
        <v>4233025</v>
      </c>
      <c r="K1082" s="106">
        <v>4294194</v>
      </c>
      <c r="L1082" s="195">
        <v>4210225.5</v>
      </c>
      <c r="M1082" s="195">
        <v>4270773.5</v>
      </c>
      <c r="N1082" s="195">
        <v>4328362</v>
      </c>
      <c r="O1082" s="195">
        <v>4380844</v>
      </c>
      <c r="P1082" s="195">
        <v>4427391</v>
      </c>
      <c r="Q1082" s="195">
        <v>4472198</v>
      </c>
      <c r="R1082" s="195">
        <v>4514684.5</v>
      </c>
      <c r="S1082" s="195">
        <v>4555412</v>
      </c>
      <c r="T1082" s="195">
        <v>4599886.5</v>
      </c>
      <c r="U1082" s="195">
        <v>4644908.5</v>
      </c>
      <c r="V1082" s="195">
        <v>4687142</v>
      </c>
      <c r="W1082" s="195">
        <v>4730670.5</v>
      </c>
      <c r="X1082" s="195">
        <v>4777090</v>
      </c>
      <c r="Y1082" s="195">
        <v>4824300.5</v>
      </c>
      <c r="Z1082" s="195">
        <v>4872521.5</v>
      </c>
      <c r="AA1082" s="195">
        <v>4921309</v>
      </c>
      <c r="AB1082" s="195">
        <v>4967166.5</v>
      </c>
      <c r="AC1082" s="195">
        <v>5006946</v>
      </c>
      <c r="AD1082" s="195">
        <v>5036294.5</v>
      </c>
    </row>
    <row r="1083" spans="1:30" x14ac:dyDescent="0.2">
      <c r="A1083" s="77" t="s">
        <v>79</v>
      </c>
      <c r="B1083" s="79" t="s">
        <v>176</v>
      </c>
      <c r="C1083" s="105">
        <v>50</v>
      </c>
      <c r="D1083" s="105">
        <v>54</v>
      </c>
      <c r="E1083" s="106">
        <v>3186310</v>
      </c>
      <c r="F1083" s="106">
        <v>3283651</v>
      </c>
      <c r="G1083" s="106">
        <v>3383088</v>
      </c>
      <c r="H1083" s="106">
        <v>3484140</v>
      </c>
      <c r="I1083" s="106">
        <v>3586287</v>
      </c>
      <c r="J1083" s="106">
        <v>3688873</v>
      </c>
      <c r="K1083" s="106">
        <v>3790131</v>
      </c>
      <c r="L1083" s="195">
        <v>3780532.5</v>
      </c>
      <c r="M1083" s="195">
        <v>3865240</v>
      </c>
      <c r="N1083" s="195">
        <v>3944295</v>
      </c>
      <c r="O1083" s="195">
        <v>4017545</v>
      </c>
      <c r="P1083" s="195">
        <v>4086610.5</v>
      </c>
      <c r="Q1083" s="195">
        <v>4151654.4999999995</v>
      </c>
      <c r="R1083" s="195">
        <v>4212448.5</v>
      </c>
      <c r="S1083" s="195">
        <v>4270312.5</v>
      </c>
      <c r="T1083" s="195">
        <v>4323168.5</v>
      </c>
      <c r="U1083" s="195">
        <v>4370132</v>
      </c>
      <c r="V1083" s="195">
        <v>4415304</v>
      </c>
      <c r="W1083" s="195">
        <v>4458198</v>
      </c>
      <c r="X1083" s="195">
        <v>4499423</v>
      </c>
      <c r="Y1083" s="195">
        <v>4544387</v>
      </c>
      <c r="Z1083" s="195">
        <v>4589950.5</v>
      </c>
      <c r="AA1083" s="195">
        <v>4632766.5</v>
      </c>
      <c r="AB1083" s="195">
        <v>4676809.5</v>
      </c>
      <c r="AC1083" s="195">
        <v>4723682</v>
      </c>
      <c r="AD1083" s="195">
        <v>4771325</v>
      </c>
    </row>
    <row r="1084" spans="1:30" x14ac:dyDescent="0.2">
      <c r="A1084" s="77" t="s">
        <v>79</v>
      </c>
      <c r="B1084" s="79" t="s">
        <v>176</v>
      </c>
      <c r="C1084" s="105">
        <v>55</v>
      </c>
      <c r="D1084" s="105">
        <v>59</v>
      </c>
      <c r="E1084" s="106">
        <v>2621363</v>
      </c>
      <c r="F1084" s="106">
        <v>2708095</v>
      </c>
      <c r="G1084" s="106">
        <v>2799350</v>
      </c>
      <c r="H1084" s="106">
        <v>2894328</v>
      </c>
      <c r="I1084" s="106">
        <v>2991678</v>
      </c>
      <c r="J1084" s="106">
        <v>3090563</v>
      </c>
      <c r="K1084" s="106">
        <v>3186856</v>
      </c>
      <c r="L1084" s="195">
        <v>3224218</v>
      </c>
      <c r="M1084" s="195">
        <v>3323619.5</v>
      </c>
      <c r="N1084" s="195">
        <v>3421530</v>
      </c>
      <c r="O1084" s="195">
        <v>3516843.5</v>
      </c>
      <c r="P1084" s="195">
        <v>3610192</v>
      </c>
      <c r="Q1084" s="195">
        <v>3700026</v>
      </c>
      <c r="R1084" s="195">
        <v>3784362</v>
      </c>
      <c r="S1084" s="195">
        <v>3863177</v>
      </c>
      <c r="T1084" s="195">
        <v>3936400</v>
      </c>
      <c r="U1084" s="195">
        <v>4005491</v>
      </c>
      <c r="V1084" s="195">
        <v>4070529.5</v>
      </c>
      <c r="W1084" s="195">
        <v>4131451.5</v>
      </c>
      <c r="X1084" s="195">
        <v>4189635.5000000005</v>
      </c>
      <c r="Y1084" s="195">
        <v>4242996</v>
      </c>
      <c r="Z1084" s="195">
        <v>4290720.5</v>
      </c>
      <c r="AA1084" s="195">
        <v>4336720</v>
      </c>
      <c r="AB1084" s="195">
        <v>4380416</v>
      </c>
      <c r="AC1084" s="195">
        <v>4422448</v>
      </c>
      <c r="AD1084" s="195">
        <v>4468101</v>
      </c>
    </row>
    <row r="1085" spans="1:30" x14ac:dyDescent="0.2">
      <c r="A1085" s="77" t="s">
        <v>79</v>
      </c>
      <c r="B1085" s="79" t="s">
        <v>176</v>
      </c>
      <c r="C1085" s="105">
        <v>60</v>
      </c>
      <c r="D1085" s="105">
        <v>64</v>
      </c>
      <c r="E1085" s="106">
        <v>2086638</v>
      </c>
      <c r="F1085" s="106">
        <v>2170281</v>
      </c>
      <c r="G1085" s="106">
        <v>2250955</v>
      </c>
      <c r="H1085" s="106">
        <v>2330776</v>
      </c>
      <c r="I1085" s="106">
        <v>2413178</v>
      </c>
      <c r="J1085" s="106">
        <v>2500183</v>
      </c>
      <c r="K1085" s="106">
        <v>2584586</v>
      </c>
      <c r="L1085" s="195">
        <v>2642953.5</v>
      </c>
      <c r="M1085" s="195">
        <v>2735798</v>
      </c>
      <c r="N1085" s="195">
        <v>2829682</v>
      </c>
      <c r="O1085" s="195">
        <v>2924799.5</v>
      </c>
      <c r="P1085" s="195">
        <v>3021558</v>
      </c>
      <c r="Q1085" s="195">
        <v>3119394</v>
      </c>
      <c r="R1085" s="195">
        <v>3217260</v>
      </c>
      <c r="S1085" s="195">
        <v>3313730.5</v>
      </c>
      <c r="T1085" s="195">
        <v>3407835</v>
      </c>
      <c r="U1085" s="195">
        <v>3500022</v>
      </c>
      <c r="V1085" s="195">
        <v>3588656.5</v>
      </c>
      <c r="W1085" s="195">
        <v>3672067.5</v>
      </c>
      <c r="X1085" s="195">
        <v>3750356</v>
      </c>
      <c r="Y1085" s="195">
        <v>3823388.5</v>
      </c>
      <c r="Z1085" s="195">
        <v>3892689.5</v>
      </c>
      <c r="AA1085" s="195">
        <v>3958186.5</v>
      </c>
      <c r="AB1085" s="195">
        <v>4019644</v>
      </c>
      <c r="AC1085" s="195">
        <v>4078392.5</v>
      </c>
      <c r="AD1085" s="195">
        <v>4132384</v>
      </c>
    </row>
    <row r="1086" spans="1:30" x14ac:dyDescent="0.2">
      <c r="A1086" s="77" t="s">
        <v>79</v>
      </c>
      <c r="B1086" s="79" t="s">
        <v>176</v>
      </c>
      <c r="C1086" s="105">
        <v>65</v>
      </c>
      <c r="D1086" s="105">
        <v>69</v>
      </c>
      <c r="E1086" s="106">
        <v>1504487</v>
      </c>
      <c r="F1086" s="106">
        <v>1575253</v>
      </c>
      <c r="G1086" s="106">
        <v>1660247</v>
      </c>
      <c r="H1086" s="106">
        <v>1754012</v>
      </c>
      <c r="I1086" s="106">
        <v>1848282</v>
      </c>
      <c r="J1086" s="106">
        <v>1938297</v>
      </c>
      <c r="K1086" s="106">
        <v>2017118</v>
      </c>
      <c r="L1086" s="195">
        <v>2069875</v>
      </c>
      <c r="M1086" s="195">
        <v>2155737</v>
      </c>
      <c r="N1086" s="195">
        <v>2243456</v>
      </c>
      <c r="O1086" s="195">
        <v>2331054.5</v>
      </c>
      <c r="P1086" s="195">
        <v>2417244.5</v>
      </c>
      <c r="Q1086" s="195">
        <v>2504845</v>
      </c>
      <c r="R1086" s="195">
        <v>2594948</v>
      </c>
      <c r="S1086" s="195">
        <v>2686156.5</v>
      </c>
      <c r="T1086" s="195">
        <v>2778706.5</v>
      </c>
      <c r="U1086" s="195">
        <v>2872866</v>
      </c>
      <c r="V1086" s="195">
        <v>2967953</v>
      </c>
      <c r="W1086" s="195">
        <v>3063195.5</v>
      </c>
      <c r="X1086" s="195">
        <v>3157351</v>
      </c>
      <c r="Y1086" s="195">
        <v>3249411.5</v>
      </c>
      <c r="Z1086" s="195">
        <v>3339947</v>
      </c>
      <c r="AA1086" s="195">
        <v>3427326.5</v>
      </c>
      <c r="AB1086" s="195">
        <v>3509790</v>
      </c>
      <c r="AC1086" s="195">
        <v>3587370.5</v>
      </c>
      <c r="AD1086" s="195">
        <v>3659909.5</v>
      </c>
    </row>
    <row r="1087" spans="1:30" x14ac:dyDescent="0.2">
      <c r="A1087" s="77" t="s">
        <v>79</v>
      </c>
      <c r="B1087" s="79" t="s">
        <v>176</v>
      </c>
      <c r="C1087" s="105">
        <v>70</v>
      </c>
      <c r="D1087" s="105">
        <v>74</v>
      </c>
      <c r="E1087" s="106">
        <v>1132626</v>
      </c>
      <c r="F1087" s="106">
        <v>1164741</v>
      </c>
      <c r="G1087" s="106">
        <v>1196769</v>
      </c>
      <c r="H1087" s="106">
        <v>1233103</v>
      </c>
      <c r="I1087" s="106">
        <v>1279995</v>
      </c>
      <c r="J1087" s="106">
        <v>1340716</v>
      </c>
      <c r="K1087" s="106">
        <v>1405878</v>
      </c>
      <c r="L1087" s="195">
        <v>1494044</v>
      </c>
      <c r="M1087" s="195">
        <v>1571636</v>
      </c>
      <c r="N1087" s="195">
        <v>1651595.5</v>
      </c>
      <c r="O1087" s="195">
        <v>1731702</v>
      </c>
      <c r="P1087" s="195">
        <v>1811669</v>
      </c>
      <c r="Q1087" s="195">
        <v>1892107</v>
      </c>
      <c r="R1087" s="195">
        <v>1973076.5</v>
      </c>
      <c r="S1087" s="195">
        <v>2055885.0000000002</v>
      </c>
      <c r="T1087" s="195">
        <v>2138816</v>
      </c>
      <c r="U1087" s="195">
        <v>2220637</v>
      </c>
      <c r="V1087" s="195">
        <v>2303798</v>
      </c>
      <c r="W1087" s="195">
        <v>2389439</v>
      </c>
      <c r="X1087" s="195">
        <v>2476379</v>
      </c>
      <c r="Y1087" s="195">
        <v>2564775.5</v>
      </c>
      <c r="Z1087" s="195">
        <v>2654940</v>
      </c>
      <c r="AA1087" s="195">
        <v>2746192.5</v>
      </c>
      <c r="AB1087" s="195">
        <v>2837713.5</v>
      </c>
      <c r="AC1087" s="195">
        <v>2928308.5</v>
      </c>
      <c r="AD1087" s="195">
        <v>3017037.5</v>
      </c>
    </row>
    <row r="1088" spans="1:30" x14ac:dyDescent="0.2">
      <c r="A1088" s="77" t="s">
        <v>79</v>
      </c>
      <c r="B1088" s="79" t="s">
        <v>176</v>
      </c>
      <c r="C1088" s="105">
        <v>75</v>
      </c>
      <c r="D1088" s="105">
        <v>79</v>
      </c>
      <c r="E1088" s="106">
        <v>793941</v>
      </c>
      <c r="F1088" s="106">
        <v>816338</v>
      </c>
      <c r="G1088" s="106">
        <v>845341</v>
      </c>
      <c r="H1088" s="106">
        <v>878746</v>
      </c>
      <c r="I1088" s="106">
        <v>913256</v>
      </c>
      <c r="J1088" s="106">
        <v>947528</v>
      </c>
      <c r="K1088" s="106">
        <v>975450</v>
      </c>
      <c r="L1088" s="195">
        <v>1012926</v>
      </c>
      <c r="M1088" s="195">
        <v>1057230</v>
      </c>
      <c r="N1088" s="195">
        <v>1105522.5</v>
      </c>
      <c r="O1088" s="195">
        <v>1161145</v>
      </c>
      <c r="P1088" s="195">
        <v>1224310</v>
      </c>
      <c r="Q1088" s="195">
        <v>1291246.5</v>
      </c>
      <c r="R1088" s="195">
        <v>1360644</v>
      </c>
      <c r="S1088" s="195">
        <v>1432152.5</v>
      </c>
      <c r="T1088" s="195">
        <v>1504111</v>
      </c>
      <c r="U1088" s="195">
        <v>1576263.5</v>
      </c>
      <c r="V1088" s="195">
        <v>1648942</v>
      </c>
      <c r="W1088" s="195">
        <v>1722307</v>
      </c>
      <c r="X1088" s="195">
        <v>1797589</v>
      </c>
      <c r="Y1088" s="195">
        <v>1873323.5</v>
      </c>
      <c r="Z1088" s="195">
        <v>1948496.5</v>
      </c>
      <c r="AA1088" s="195">
        <v>2025111</v>
      </c>
      <c r="AB1088" s="195">
        <v>2104053.5</v>
      </c>
      <c r="AC1088" s="195">
        <v>2184309.5</v>
      </c>
      <c r="AD1088" s="195">
        <v>2266020</v>
      </c>
    </row>
    <row r="1089" spans="1:30" x14ac:dyDescent="0.2">
      <c r="A1089" s="77" t="s">
        <v>79</v>
      </c>
      <c r="B1089" s="79" t="s">
        <v>176</v>
      </c>
      <c r="C1089" s="105">
        <v>80</v>
      </c>
      <c r="D1089" s="105">
        <v>84</v>
      </c>
      <c r="E1089" s="106">
        <v>552609</v>
      </c>
      <c r="F1089" s="106">
        <v>559490</v>
      </c>
      <c r="G1089" s="106">
        <v>565601</v>
      </c>
      <c r="H1089" s="106">
        <v>573233</v>
      </c>
      <c r="I1089" s="106">
        <v>585051</v>
      </c>
      <c r="J1089" s="106">
        <v>602438</v>
      </c>
      <c r="K1089" s="106">
        <v>622107</v>
      </c>
      <c r="L1089" s="195">
        <v>666608.5</v>
      </c>
      <c r="M1089" s="195">
        <v>687580.5</v>
      </c>
      <c r="N1089" s="195">
        <v>710774.5</v>
      </c>
      <c r="O1089" s="195">
        <v>736540</v>
      </c>
      <c r="P1089" s="195">
        <v>765686</v>
      </c>
      <c r="Q1089" s="195">
        <v>798969.5</v>
      </c>
      <c r="R1089" s="195">
        <v>835880</v>
      </c>
      <c r="S1089" s="195">
        <v>875995</v>
      </c>
      <c r="T1089" s="195">
        <v>922143.5</v>
      </c>
      <c r="U1089" s="195">
        <v>974382.5</v>
      </c>
      <c r="V1089" s="195">
        <v>1029591.5</v>
      </c>
      <c r="W1089" s="195">
        <v>1086885.5</v>
      </c>
      <c r="X1089" s="195">
        <v>1146076.5</v>
      </c>
      <c r="Y1089" s="195">
        <v>1206113.5</v>
      </c>
      <c r="Z1089" s="195">
        <v>1266928.5</v>
      </c>
      <c r="AA1089" s="195">
        <v>1328453.5</v>
      </c>
      <c r="AB1089" s="195">
        <v>1390656.5</v>
      </c>
      <c r="AC1089" s="195">
        <v>1454542.5</v>
      </c>
      <c r="AD1089" s="195">
        <v>1519023</v>
      </c>
    </row>
    <row r="1090" spans="1:30" x14ac:dyDescent="0.2">
      <c r="A1090" s="77" t="s">
        <v>79</v>
      </c>
      <c r="B1090" s="79" t="s">
        <v>176</v>
      </c>
      <c r="C1090" s="105">
        <v>85</v>
      </c>
      <c r="D1090" s="105">
        <v>89</v>
      </c>
      <c r="E1090" s="106">
        <v>326455</v>
      </c>
      <c r="F1090" s="106">
        <v>336219</v>
      </c>
      <c r="G1090" s="106">
        <v>344337</v>
      </c>
      <c r="H1090" s="106">
        <v>350543</v>
      </c>
      <c r="I1090" s="106">
        <v>355945</v>
      </c>
      <c r="J1090" s="106">
        <v>361118</v>
      </c>
      <c r="K1090" s="106">
        <v>368752</v>
      </c>
      <c r="L1090" s="195">
        <v>381096</v>
      </c>
      <c r="M1090" s="195">
        <v>392450</v>
      </c>
      <c r="N1090" s="195">
        <v>405090</v>
      </c>
      <c r="O1090" s="195">
        <v>418508.5</v>
      </c>
      <c r="P1090" s="195">
        <v>432196.5</v>
      </c>
      <c r="Q1090" s="195">
        <v>446472.5</v>
      </c>
      <c r="R1090" s="195">
        <v>461953</v>
      </c>
      <c r="S1090" s="195">
        <v>478984</v>
      </c>
      <c r="T1090" s="195">
        <v>497877.5</v>
      </c>
      <c r="U1090" s="195">
        <v>519037.00000000006</v>
      </c>
      <c r="V1090" s="195">
        <v>542907</v>
      </c>
      <c r="W1090" s="195">
        <v>569357</v>
      </c>
      <c r="X1090" s="195">
        <v>598220.5</v>
      </c>
      <c r="Y1090" s="195">
        <v>631548.5</v>
      </c>
      <c r="Z1090" s="195">
        <v>669415</v>
      </c>
      <c r="AA1090" s="195">
        <v>709459.5</v>
      </c>
      <c r="AB1090" s="195">
        <v>750941</v>
      </c>
      <c r="AC1090" s="195">
        <v>793693.5</v>
      </c>
      <c r="AD1090" s="195">
        <v>837306</v>
      </c>
    </row>
    <row r="1091" spans="1:30" x14ac:dyDescent="0.2">
      <c r="A1091" s="77" t="s">
        <v>79</v>
      </c>
      <c r="B1091" s="79" t="s">
        <v>176</v>
      </c>
      <c r="C1091" s="105">
        <v>90</v>
      </c>
      <c r="D1091" s="105">
        <v>94</v>
      </c>
      <c r="E1091" s="106">
        <v>143251</v>
      </c>
      <c r="F1091" s="106">
        <v>153659</v>
      </c>
      <c r="G1091" s="106">
        <v>159716</v>
      </c>
      <c r="H1091" s="106">
        <v>163763</v>
      </c>
      <c r="I1091" s="106">
        <v>166168</v>
      </c>
      <c r="J1091" s="106">
        <v>168098</v>
      </c>
      <c r="K1091" s="106">
        <v>178187</v>
      </c>
      <c r="L1091" s="195">
        <v>168147.5</v>
      </c>
      <c r="M1091" s="195">
        <v>170167</v>
      </c>
      <c r="N1091" s="195">
        <v>173000</v>
      </c>
      <c r="O1091" s="195">
        <v>176805.5</v>
      </c>
      <c r="P1091" s="195">
        <v>181796.5</v>
      </c>
      <c r="Q1091" s="195">
        <v>187682</v>
      </c>
      <c r="R1091" s="195">
        <v>194233.5</v>
      </c>
      <c r="S1091" s="195">
        <v>201381</v>
      </c>
      <c r="T1091" s="195">
        <v>208938.5</v>
      </c>
      <c r="U1091" s="195">
        <v>216713.5</v>
      </c>
      <c r="V1091" s="195">
        <v>224799</v>
      </c>
      <c r="W1091" s="195">
        <v>233574.5</v>
      </c>
      <c r="X1091" s="195">
        <v>243261.5</v>
      </c>
      <c r="Y1091" s="195">
        <v>254028</v>
      </c>
      <c r="Z1091" s="195">
        <v>266156.5</v>
      </c>
      <c r="AA1091" s="195">
        <v>279861</v>
      </c>
      <c r="AB1091" s="195">
        <v>295012.5</v>
      </c>
      <c r="AC1091" s="195">
        <v>311436</v>
      </c>
      <c r="AD1091" s="195">
        <v>330314</v>
      </c>
    </row>
    <row r="1092" spans="1:30" x14ac:dyDescent="0.2">
      <c r="A1092" s="77" t="s">
        <v>79</v>
      </c>
      <c r="B1092" s="79" t="s">
        <v>176</v>
      </c>
      <c r="C1092" s="105">
        <v>95</v>
      </c>
      <c r="D1092" s="105">
        <v>99</v>
      </c>
      <c r="E1092" s="106">
        <v>40753</v>
      </c>
      <c r="F1092" s="106">
        <v>43826</v>
      </c>
      <c r="G1092" s="106">
        <v>48708</v>
      </c>
      <c r="H1092" s="106">
        <v>52607</v>
      </c>
      <c r="I1092" s="106">
        <v>53553</v>
      </c>
      <c r="J1092" s="106">
        <v>50439</v>
      </c>
      <c r="K1092" s="106">
        <v>54114</v>
      </c>
      <c r="L1092" s="195">
        <v>47785</v>
      </c>
      <c r="M1092" s="195">
        <v>45985.5</v>
      </c>
      <c r="N1092" s="195">
        <v>44820.5</v>
      </c>
      <c r="O1092" s="195">
        <v>44335</v>
      </c>
      <c r="P1092" s="195">
        <v>44449</v>
      </c>
      <c r="Q1092" s="195">
        <v>45089.5</v>
      </c>
      <c r="R1092" s="195">
        <v>46090.5</v>
      </c>
      <c r="S1092" s="195">
        <v>47268.5</v>
      </c>
      <c r="T1092" s="195">
        <v>48737</v>
      </c>
      <c r="U1092" s="195">
        <v>50585</v>
      </c>
      <c r="V1092" s="195">
        <v>52721</v>
      </c>
      <c r="W1092" s="195">
        <v>55047.5</v>
      </c>
      <c r="X1092" s="195">
        <v>57526.5</v>
      </c>
      <c r="Y1092" s="195">
        <v>60162.5</v>
      </c>
      <c r="Z1092" s="195">
        <v>62916</v>
      </c>
      <c r="AA1092" s="195">
        <v>65813</v>
      </c>
      <c r="AB1092" s="195">
        <v>68987.5</v>
      </c>
      <c r="AC1092" s="195">
        <v>72487</v>
      </c>
      <c r="AD1092" s="195">
        <v>76365.5</v>
      </c>
    </row>
    <row r="1093" spans="1:30" x14ac:dyDescent="0.2">
      <c r="A1093" s="77" t="s">
        <v>79</v>
      </c>
      <c r="B1093" s="79" t="s">
        <v>176</v>
      </c>
      <c r="C1093" s="105">
        <v>100</v>
      </c>
      <c r="D1093" s="105">
        <v>104</v>
      </c>
      <c r="E1093" s="106">
        <v>7382</v>
      </c>
      <c r="F1093" s="106">
        <v>7601</v>
      </c>
      <c r="G1093" s="106">
        <v>7758</v>
      </c>
      <c r="H1093" s="106">
        <v>7886</v>
      </c>
      <c r="I1093" s="106">
        <v>8034.0000000000009</v>
      </c>
      <c r="J1093" s="106">
        <v>8238</v>
      </c>
      <c r="K1093" s="106">
        <v>8520</v>
      </c>
      <c r="L1093" s="195">
        <v>6563.5</v>
      </c>
      <c r="M1093" s="195">
        <v>6755.5</v>
      </c>
      <c r="N1093" s="195">
        <v>6694.5</v>
      </c>
      <c r="O1093" s="195">
        <v>6537.5</v>
      </c>
      <c r="P1093" s="195">
        <v>6352.5</v>
      </c>
      <c r="Q1093" s="195">
        <v>6170</v>
      </c>
      <c r="R1093" s="195">
        <v>6022.5</v>
      </c>
      <c r="S1093" s="195">
        <v>5936.5</v>
      </c>
      <c r="T1093" s="195">
        <v>5932.5</v>
      </c>
      <c r="U1093" s="195">
        <v>6005</v>
      </c>
      <c r="V1093" s="195">
        <v>6145</v>
      </c>
      <c r="W1093" s="195">
        <v>6330.5</v>
      </c>
      <c r="X1093" s="195">
        <v>6543.5</v>
      </c>
      <c r="Y1093" s="195">
        <v>6809</v>
      </c>
      <c r="Z1093" s="195">
        <v>7139</v>
      </c>
      <c r="AA1093" s="195">
        <v>7519.5</v>
      </c>
      <c r="AB1093" s="195">
        <v>7934</v>
      </c>
      <c r="AC1093" s="195">
        <v>8374</v>
      </c>
      <c r="AD1093" s="195">
        <v>8847.5</v>
      </c>
    </row>
    <row r="1094" spans="1:30" x14ac:dyDescent="0.2">
      <c r="A1094" s="77" t="s">
        <v>36</v>
      </c>
      <c r="B1094" s="79" t="s">
        <v>175</v>
      </c>
      <c r="C1094" s="105">
        <v>0</v>
      </c>
      <c r="D1094" s="105">
        <v>4</v>
      </c>
      <c r="E1094" s="105">
        <v>342838</v>
      </c>
      <c r="F1094" s="105">
        <v>341969</v>
      </c>
      <c r="G1094" s="105">
        <v>340821</v>
      </c>
      <c r="H1094" s="105">
        <v>339401</v>
      </c>
      <c r="I1094" s="105">
        <v>337651</v>
      </c>
      <c r="J1094" s="105">
        <v>335511</v>
      </c>
      <c r="K1094" s="105">
        <v>332426</v>
      </c>
      <c r="L1094" s="195">
        <v>352973</v>
      </c>
      <c r="M1094" s="195">
        <v>351177</v>
      </c>
      <c r="N1094" s="195">
        <v>349059.5</v>
      </c>
      <c r="O1094" s="195">
        <v>346845.5</v>
      </c>
      <c r="P1094" s="195">
        <v>344636</v>
      </c>
      <c r="Q1094" s="195">
        <v>342470.5</v>
      </c>
      <c r="R1094" s="195">
        <v>340480</v>
      </c>
      <c r="S1094" s="195">
        <v>338718</v>
      </c>
      <c r="T1094" s="195">
        <v>336979.5</v>
      </c>
      <c r="U1094" s="195">
        <v>335201.5</v>
      </c>
      <c r="V1094" s="195">
        <v>333612.5</v>
      </c>
      <c r="W1094" s="195">
        <v>332231.5</v>
      </c>
      <c r="X1094" s="195">
        <v>330948.5</v>
      </c>
      <c r="Y1094" s="195">
        <v>329722</v>
      </c>
      <c r="Z1094" s="195">
        <v>328486</v>
      </c>
      <c r="AA1094" s="195">
        <v>327289</v>
      </c>
      <c r="AB1094" s="195">
        <v>326096.5</v>
      </c>
      <c r="AC1094" s="195">
        <v>324683</v>
      </c>
      <c r="AD1094" s="195">
        <v>323215</v>
      </c>
    </row>
    <row r="1095" spans="1:30" x14ac:dyDescent="0.2">
      <c r="A1095" s="77" t="s">
        <v>36</v>
      </c>
      <c r="B1095" s="79" t="s">
        <v>175</v>
      </c>
      <c r="C1095" s="105">
        <v>5</v>
      </c>
      <c r="D1095" s="105">
        <v>9</v>
      </c>
      <c r="E1095" s="105">
        <v>334973</v>
      </c>
      <c r="F1095" s="105">
        <v>336131</v>
      </c>
      <c r="G1095" s="105">
        <v>337160</v>
      </c>
      <c r="H1095" s="105">
        <v>337954</v>
      </c>
      <c r="I1095" s="105">
        <v>338485</v>
      </c>
      <c r="J1095" s="105">
        <v>338768</v>
      </c>
      <c r="K1095" s="105">
        <v>338411</v>
      </c>
      <c r="L1095" s="195">
        <v>352961</v>
      </c>
      <c r="M1095" s="195">
        <v>353616</v>
      </c>
      <c r="N1095" s="195">
        <v>353771.5</v>
      </c>
      <c r="O1095" s="195">
        <v>353434.5</v>
      </c>
      <c r="P1095" s="195">
        <v>352650</v>
      </c>
      <c r="Q1095" s="195">
        <v>351369</v>
      </c>
      <c r="R1095" s="195">
        <v>349599.5</v>
      </c>
      <c r="S1095" s="195">
        <v>347507.5</v>
      </c>
      <c r="T1095" s="195">
        <v>345319</v>
      </c>
      <c r="U1095" s="195">
        <v>343133.5</v>
      </c>
      <c r="V1095" s="195">
        <v>340992.5</v>
      </c>
      <c r="W1095" s="195">
        <v>339025.5</v>
      </c>
      <c r="X1095" s="195">
        <v>337285.5</v>
      </c>
      <c r="Y1095" s="195">
        <v>335568.5</v>
      </c>
      <c r="Z1095" s="195">
        <v>333811.5</v>
      </c>
      <c r="AA1095" s="195">
        <v>332243</v>
      </c>
      <c r="AB1095" s="195">
        <v>330881</v>
      </c>
      <c r="AC1095" s="195">
        <v>329617</v>
      </c>
      <c r="AD1095" s="195">
        <v>328409.5</v>
      </c>
    </row>
    <row r="1096" spans="1:30" x14ac:dyDescent="0.2">
      <c r="A1096" s="77" t="s">
        <v>36</v>
      </c>
      <c r="B1096" s="79" t="s">
        <v>175</v>
      </c>
      <c r="C1096" s="105">
        <v>10</v>
      </c>
      <c r="D1096" s="105">
        <v>14</v>
      </c>
      <c r="E1096" s="105">
        <v>321259</v>
      </c>
      <c r="F1096" s="105">
        <v>321908</v>
      </c>
      <c r="G1096" s="105">
        <v>323171</v>
      </c>
      <c r="H1096" s="105">
        <v>324873</v>
      </c>
      <c r="I1096" s="105">
        <v>326750</v>
      </c>
      <c r="J1096" s="105">
        <v>328582</v>
      </c>
      <c r="K1096" s="105">
        <v>330022</v>
      </c>
      <c r="L1096" s="195">
        <v>342038</v>
      </c>
      <c r="M1096" s="195">
        <v>344698.5</v>
      </c>
      <c r="N1096" s="195">
        <v>347134</v>
      </c>
      <c r="O1096" s="195">
        <v>349238</v>
      </c>
      <c r="P1096" s="195">
        <v>350926.5</v>
      </c>
      <c r="Q1096" s="195">
        <v>352113.5</v>
      </c>
      <c r="R1096" s="195">
        <v>352775.5</v>
      </c>
      <c r="S1096" s="195">
        <v>352939</v>
      </c>
      <c r="T1096" s="195">
        <v>352611</v>
      </c>
      <c r="U1096" s="195">
        <v>351835.5</v>
      </c>
      <c r="V1096" s="195">
        <v>350563.5</v>
      </c>
      <c r="W1096" s="195">
        <v>348804</v>
      </c>
      <c r="X1096" s="195">
        <v>346721.5</v>
      </c>
      <c r="Y1096" s="195">
        <v>344541.5</v>
      </c>
      <c r="Z1096" s="195">
        <v>342366.5</v>
      </c>
      <c r="AA1096" s="195">
        <v>340235</v>
      </c>
      <c r="AB1096" s="195">
        <v>338276.5</v>
      </c>
      <c r="AC1096" s="195">
        <v>336545</v>
      </c>
      <c r="AD1096" s="195">
        <v>334836.5</v>
      </c>
    </row>
    <row r="1097" spans="1:30" x14ac:dyDescent="0.2">
      <c r="A1097" s="77" t="s">
        <v>36</v>
      </c>
      <c r="B1097" s="79" t="s">
        <v>175</v>
      </c>
      <c r="C1097" s="105">
        <v>15</v>
      </c>
      <c r="D1097" s="105">
        <v>19</v>
      </c>
      <c r="E1097" s="105">
        <v>313332</v>
      </c>
      <c r="F1097" s="105">
        <v>311994</v>
      </c>
      <c r="G1097" s="105">
        <v>311106</v>
      </c>
      <c r="H1097" s="105">
        <v>310779</v>
      </c>
      <c r="I1097" s="105">
        <v>311048</v>
      </c>
      <c r="J1097" s="105">
        <v>311896</v>
      </c>
      <c r="K1097" s="105">
        <v>313059</v>
      </c>
      <c r="L1097" s="195">
        <v>329360</v>
      </c>
      <c r="M1097" s="195">
        <v>330365.5</v>
      </c>
      <c r="N1097" s="195">
        <v>332027.5</v>
      </c>
      <c r="O1097" s="195">
        <v>334361</v>
      </c>
      <c r="P1097" s="195">
        <v>337068</v>
      </c>
      <c r="Q1097" s="195">
        <v>339822.5</v>
      </c>
      <c r="R1097" s="195">
        <v>342492</v>
      </c>
      <c r="S1097" s="195">
        <v>344938</v>
      </c>
      <c r="T1097" s="195">
        <v>347053</v>
      </c>
      <c r="U1097" s="195">
        <v>348752.5</v>
      </c>
      <c r="V1097" s="195">
        <v>349953</v>
      </c>
      <c r="W1097" s="195">
        <v>350629</v>
      </c>
      <c r="X1097" s="195">
        <v>350808</v>
      </c>
      <c r="Y1097" s="195">
        <v>350497</v>
      </c>
      <c r="Z1097" s="195">
        <v>349738.5</v>
      </c>
      <c r="AA1097" s="195">
        <v>348484.5</v>
      </c>
      <c r="AB1097" s="195">
        <v>346743.5</v>
      </c>
      <c r="AC1097" s="195">
        <v>344681.5</v>
      </c>
      <c r="AD1097" s="195">
        <v>342523</v>
      </c>
    </row>
    <row r="1098" spans="1:30" x14ac:dyDescent="0.2">
      <c r="A1098" s="77" t="s">
        <v>36</v>
      </c>
      <c r="B1098" s="79" t="s">
        <v>175</v>
      </c>
      <c r="C1098" s="105">
        <v>20</v>
      </c>
      <c r="D1098" s="105">
        <v>24</v>
      </c>
      <c r="E1098" s="105">
        <v>307099</v>
      </c>
      <c r="F1098" s="105">
        <v>306815</v>
      </c>
      <c r="G1098" s="105">
        <v>305629</v>
      </c>
      <c r="H1098" s="105">
        <v>303905</v>
      </c>
      <c r="I1098" s="105">
        <v>302200</v>
      </c>
      <c r="J1098" s="105">
        <v>300937</v>
      </c>
      <c r="K1098" s="105">
        <v>300388</v>
      </c>
      <c r="L1098" s="195">
        <v>325125.5</v>
      </c>
      <c r="M1098" s="195">
        <v>324713</v>
      </c>
      <c r="N1098" s="195">
        <v>324296</v>
      </c>
      <c r="O1098" s="195">
        <v>323880</v>
      </c>
      <c r="P1098" s="195">
        <v>323778</v>
      </c>
      <c r="Q1098" s="195">
        <v>324229.5</v>
      </c>
      <c r="R1098" s="195">
        <v>325262.5</v>
      </c>
      <c r="S1098" s="195">
        <v>326948.5</v>
      </c>
      <c r="T1098" s="195">
        <v>329301.5</v>
      </c>
      <c r="U1098" s="195">
        <v>332025.5</v>
      </c>
      <c r="V1098" s="195">
        <v>334797</v>
      </c>
      <c r="W1098" s="195">
        <v>337484.5</v>
      </c>
      <c r="X1098" s="195">
        <v>339949.5</v>
      </c>
      <c r="Y1098" s="195">
        <v>342085</v>
      </c>
      <c r="Z1098" s="195">
        <v>343808.5</v>
      </c>
      <c r="AA1098" s="195">
        <v>345035</v>
      </c>
      <c r="AB1098" s="195">
        <v>345739.5</v>
      </c>
      <c r="AC1098" s="195">
        <v>345950.5</v>
      </c>
      <c r="AD1098" s="195">
        <v>345674</v>
      </c>
    </row>
    <row r="1099" spans="1:30" x14ac:dyDescent="0.2">
      <c r="A1099" s="77" t="s">
        <v>36</v>
      </c>
      <c r="B1099" s="79" t="s">
        <v>175</v>
      </c>
      <c r="C1099" s="105">
        <v>25</v>
      </c>
      <c r="D1099" s="105">
        <v>29</v>
      </c>
      <c r="E1099" s="105">
        <v>284279</v>
      </c>
      <c r="F1099" s="105">
        <v>287064</v>
      </c>
      <c r="G1099" s="105">
        <v>289818</v>
      </c>
      <c r="H1099" s="105">
        <v>292242</v>
      </c>
      <c r="I1099" s="105">
        <v>293857</v>
      </c>
      <c r="J1099" s="105">
        <v>294425</v>
      </c>
      <c r="K1099" s="105">
        <v>294688</v>
      </c>
      <c r="L1099" s="195">
        <v>317892</v>
      </c>
      <c r="M1099" s="195">
        <v>319298</v>
      </c>
      <c r="N1099" s="195">
        <v>319843</v>
      </c>
      <c r="O1099" s="195">
        <v>319774</v>
      </c>
      <c r="P1099" s="195">
        <v>319225.5</v>
      </c>
      <c r="Q1099" s="195">
        <v>318677</v>
      </c>
      <c r="R1099" s="195">
        <v>318310</v>
      </c>
      <c r="S1099" s="195">
        <v>317937.5</v>
      </c>
      <c r="T1099" s="195">
        <v>317565.5</v>
      </c>
      <c r="U1099" s="195">
        <v>317505.5</v>
      </c>
      <c r="V1099" s="195">
        <v>317994</v>
      </c>
      <c r="W1099" s="195">
        <v>319061</v>
      </c>
      <c r="X1099" s="195">
        <v>320776</v>
      </c>
      <c r="Y1099" s="195">
        <v>323152</v>
      </c>
      <c r="Z1099" s="195">
        <v>325897.5</v>
      </c>
      <c r="AA1099" s="195">
        <v>328691</v>
      </c>
      <c r="AB1099" s="195">
        <v>331401.5</v>
      </c>
      <c r="AC1099" s="195">
        <v>333891.5</v>
      </c>
      <c r="AD1099" s="195">
        <v>336056.5</v>
      </c>
    </row>
    <row r="1100" spans="1:30" x14ac:dyDescent="0.2">
      <c r="A1100" s="77" t="s">
        <v>36</v>
      </c>
      <c r="B1100" s="79" t="s">
        <v>175</v>
      </c>
      <c r="C1100" s="105">
        <v>30</v>
      </c>
      <c r="D1100" s="105">
        <v>34</v>
      </c>
      <c r="E1100" s="105">
        <v>255520</v>
      </c>
      <c r="F1100" s="105">
        <v>260964.99999999997</v>
      </c>
      <c r="G1100" s="105">
        <v>265031</v>
      </c>
      <c r="H1100" s="105">
        <v>268074</v>
      </c>
      <c r="I1100" s="105">
        <v>270714</v>
      </c>
      <c r="J1100" s="105">
        <v>273325</v>
      </c>
      <c r="K1100" s="105">
        <v>276351</v>
      </c>
      <c r="L1100" s="195">
        <v>285274</v>
      </c>
      <c r="M1100" s="195">
        <v>292657.5</v>
      </c>
      <c r="N1100" s="195">
        <v>299084.5</v>
      </c>
      <c r="O1100" s="195">
        <v>304462</v>
      </c>
      <c r="P1100" s="195">
        <v>308646.5</v>
      </c>
      <c r="Q1100" s="195">
        <v>311415</v>
      </c>
      <c r="R1100" s="195">
        <v>312855.5</v>
      </c>
      <c r="S1100" s="195">
        <v>313444.5</v>
      </c>
      <c r="T1100" s="195">
        <v>313426.5</v>
      </c>
      <c r="U1100" s="195">
        <v>312935.5</v>
      </c>
      <c r="V1100" s="195">
        <v>312443.5</v>
      </c>
      <c r="W1100" s="195">
        <v>312129</v>
      </c>
      <c r="X1100" s="195">
        <v>311810.5</v>
      </c>
      <c r="Y1100" s="195">
        <v>311493.5</v>
      </c>
      <c r="Z1100" s="195">
        <v>311484.5</v>
      </c>
      <c r="AA1100" s="195">
        <v>312018.5</v>
      </c>
      <c r="AB1100" s="195">
        <v>313126</v>
      </c>
      <c r="AC1100" s="195">
        <v>314876.5</v>
      </c>
      <c r="AD1100" s="195">
        <v>317283</v>
      </c>
    </row>
    <row r="1101" spans="1:30" x14ac:dyDescent="0.2">
      <c r="A1101" s="77" t="s">
        <v>36</v>
      </c>
      <c r="B1101" s="79" t="s">
        <v>175</v>
      </c>
      <c r="C1101" s="105">
        <v>35</v>
      </c>
      <c r="D1101" s="105">
        <v>39</v>
      </c>
      <c r="E1101" s="105">
        <v>206605</v>
      </c>
      <c r="F1101" s="105">
        <v>214905</v>
      </c>
      <c r="G1101" s="105">
        <v>223606</v>
      </c>
      <c r="H1101" s="105">
        <v>232202</v>
      </c>
      <c r="I1101" s="105">
        <v>239956</v>
      </c>
      <c r="J1101" s="105">
        <v>246411</v>
      </c>
      <c r="K1101" s="105">
        <v>251913</v>
      </c>
      <c r="L1101" s="195">
        <v>239499</v>
      </c>
      <c r="M1101" s="195">
        <v>246742.5</v>
      </c>
      <c r="N1101" s="195">
        <v>254600</v>
      </c>
      <c r="O1101" s="195">
        <v>262742.5</v>
      </c>
      <c r="P1101" s="195">
        <v>271030.5</v>
      </c>
      <c r="Q1101" s="195">
        <v>279079</v>
      </c>
      <c r="R1101" s="195">
        <v>286420.5</v>
      </c>
      <c r="S1101" s="195">
        <v>292821</v>
      </c>
      <c r="T1101" s="195">
        <v>298188</v>
      </c>
      <c r="U1101" s="195">
        <v>302380</v>
      </c>
      <c r="V1101" s="195">
        <v>305175</v>
      </c>
      <c r="W1101" s="195">
        <v>306660</v>
      </c>
      <c r="X1101" s="195">
        <v>307306</v>
      </c>
      <c r="Y1101" s="195">
        <v>307354</v>
      </c>
      <c r="Z1101" s="195">
        <v>306933.5</v>
      </c>
      <c r="AA1101" s="195">
        <v>306512.5</v>
      </c>
      <c r="AB1101" s="195">
        <v>306267</v>
      </c>
      <c r="AC1101" s="195">
        <v>306014</v>
      </c>
      <c r="AD1101" s="195">
        <v>305763</v>
      </c>
    </row>
    <row r="1102" spans="1:30" x14ac:dyDescent="0.2">
      <c r="A1102" s="77" t="s">
        <v>36</v>
      </c>
      <c r="B1102" s="79" t="s">
        <v>175</v>
      </c>
      <c r="C1102" s="105">
        <v>40</v>
      </c>
      <c r="D1102" s="105">
        <v>44</v>
      </c>
      <c r="E1102" s="105">
        <v>163922</v>
      </c>
      <c r="F1102" s="105">
        <v>170478</v>
      </c>
      <c r="G1102" s="105">
        <v>177156</v>
      </c>
      <c r="H1102" s="105">
        <v>184059</v>
      </c>
      <c r="I1102" s="105">
        <v>191374</v>
      </c>
      <c r="J1102" s="105">
        <v>199140</v>
      </c>
      <c r="K1102" s="105">
        <v>207355</v>
      </c>
      <c r="L1102" s="195">
        <v>205359</v>
      </c>
      <c r="M1102" s="195">
        <v>210285</v>
      </c>
      <c r="N1102" s="195">
        <v>215499.5</v>
      </c>
      <c r="O1102" s="195">
        <v>221109.5</v>
      </c>
      <c r="P1102" s="195">
        <v>227181.5</v>
      </c>
      <c r="Q1102" s="195">
        <v>233703.5</v>
      </c>
      <c r="R1102" s="195">
        <v>240887</v>
      </c>
      <c r="S1102" s="195">
        <v>248675</v>
      </c>
      <c r="T1102" s="195">
        <v>256746.50000000003</v>
      </c>
      <c r="U1102" s="195">
        <v>264966</v>
      </c>
      <c r="V1102" s="195">
        <v>272953.5</v>
      </c>
      <c r="W1102" s="195">
        <v>280249.5</v>
      </c>
      <c r="X1102" s="195">
        <v>286622.5</v>
      </c>
      <c r="Y1102" s="195">
        <v>291980.5</v>
      </c>
      <c r="Z1102" s="195">
        <v>296185</v>
      </c>
      <c r="AA1102" s="195">
        <v>299015.5</v>
      </c>
      <c r="AB1102" s="195">
        <v>300555.5</v>
      </c>
      <c r="AC1102" s="195">
        <v>301270</v>
      </c>
      <c r="AD1102" s="195">
        <v>301395</v>
      </c>
    </row>
    <row r="1103" spans="1:30" x14ac:dyDescent="0.2">
      <c r="A1103" s="77" t="s">
        <v>36</v>
      </c>
      <c r="B1103" s="79" t="s">
        <v>175</v>
      </c>
      <c r="C1103" s="105">
        <v>45</v>
      </c>
      <c r="D1103" s="105">
        <v>49</v>
      </c>
      <c r="E1103" s="105">
        <v>129789.99999999999</v>
      </c>
      <c r="F1103" s="105">
        <v>134139</v>
      </c>
      <c r="G1103" s="105">
        <v>139241</v>
      </c>
      <c r="H1103" s="105">
        <v>144943</v>
      </c>
      <c r="I1103" s="105">
        <v>151002</v>
      </c>
      <c r="J1103" s="105">
        <v>157274</v>
      </c>
      <c r="K1103" s="105">
        <v>163775</v>
      </c>
      <c r="L1103" s="195">
        <v>177800.5</v>
      </c>
      <c r="M1103" s="195">
        <v>182319</v>
      </c>
      <c r="N1103" s="195">
        <v>186571.5</v>
      </c>
      <c r="O1103" s="195">
        <v>190759</v>
      </c>
      <c r="P1103" s="195">
        <v>194970.5</v>
      </c>
      <c r="Q1103" s="195">
        <v>199488</v>
      </c>
      <c r="R1103" s="195">
        <v>204373</v>
      </c>
      <c r="S1103" s="195">
        <v>209545</v>
      </c>
      <c r="T1103" s="195">
        <v>215107</v>
      </c>
      <c r="U1103" s="195">
        <v>221122</v>
      </c>
      <c r="V1103" s="195">
        <v>227580</v>
      </c>
      <c r="W1103" s="195">
        <v>234691.5</v>
      </c>
      <c r="X1103" s="195">
        <v>242401</v>
      </c>
      <c r="Y1103" s="195">
        <v>250392</v>
      </c>
      <c r="Z1103" s="195">
        <v>258531.5</v>
      </c>
      <c r="AA1103" s="195">
        <v>266447</v>
      </c>
      <c r="AB1103" s="195">
        <v>273687.5</v>
      </c>
      <c r="AC1103" s="195">
        <v>280026.5</v>
      </c>
      <c r="AD1103" s="195">
        <v>285374.5</v>
      </c>
    </row>
    <row r="1104" spans="1:30" x14ac:dyDescent="0.2">
      <c r="A1104" s="77" t="s">
        <v>36</v>
      </c>
      <c r="B1104" s="79" t="s">
        <v>175</v>
      </c>
      <c r="C1104" s="105">
        <v>50</v>
      </c>
      <c r="D1104" s="105">
        <v>54</v>
      </c>
      <c r="E1104" s="105">
        <v>111070</v>
      </c>
      <c r="F1104" s="105">
        <v>112888</v>
      </c>
      <c r="G1104" s="105">
        <v>114907</v>
      </c>
      <c r="H1104" s="105">
        <v>117281</v>
      </c>
      <c r="I1104" s="105">
        <v>120215</v>
      </c>
      <c r="J1104" s="105">
        <v>123835</v>
      </c>
      <c r="K1104" s="105">
        <v>128091.00000000001</v>
      </c>
      <c r="L1104" s="195">
        <v>143746.5</v>
      </c>
      <c r="M1104" s="195">
        <v>149757.5</v>
      </c>
      <c r="N1104" s="195">
        <v>155687.5</v>
      </c>
      <c r="O1104" s="195">
        <v>161338.5</v>
      </c>
      <c r="P1104" s="195">
        <v>166609</v>
      </c>
      <c r="Q1104" s="195">
        <v>171482</v>
      </c>
      <c r="R1104" s="195">
        <v>175939</v>
      </c>
      <c r="S1104" s="195">
        <v>180144.5</v>
      </c>
      <c r="T1104" s="195">
        <v>184292</v>
      </c>
      <c r="U1104" s="195">
        <v>188466</v>
      </c>
      <c r="V1104" s="195">
        <v>192941</v>
      </c>
      <c r="W1104" s="195">
        <v>197777</v>
      </c>
      <c r="X1104" s="195">
        <v>202895</v>
      </c>
      <c r="Y1104" s="195">
        <v>208398</v>
      </c>
      <c r="Z1104" s="195">
        <v>214346</v>
      </c>
      <c r="AA1104" s="195">
        <v>220730.5</v>
      </c>
      <c r="AB1104" s="195">
        <v>227755</v>
      </c>
      <c r="AC1104" s="195">
        <v>235364.5</v>
      </c>
      <c r="AD1104" s="195">
        <v>243253.5</v>
      </c>
    </row>
    <row r="1105" spans="1:30" x14ac:dyDescent="0.2">
      <c r="A1105" s="77" t="s">
        <v>36</v>
      </c>
      <c r="B1105" s="79" t="s">
        <v>175</v>
      </c>
      <c r="C1105" s="105">
        <v>55</v>
      </c>
      <c r="D1105" s="105">
        <v>59</v>
      </c>
      <c r="E1105" s="105">
        <v>96244</v>
      </c>
      <c r="F1105" s="105">
        <v>98410</v>
      </c>
      <c r="G1105" s="105">
        <v>100207</v>
      </c>
      <c r="H1105" s="105">
        <v>101787</v>
      </c>
      <c r="I1105" s="105">
        <v>103370</v>
      </c>
      <c r="J1105" s="105">
        <v>105123</v>
      </c>
      <c r="K1105" s="105">
        <v>106885</v>
      </c>
      <c r="L1105" s="195">
        <v>110054.5</v>
      </c>
      <c r="M1105" s="195">
        <v>114805.5</v>
      </c>
      <c r="N1105" s="195">
        <v>119868.5</v>
      </c>
      <c r="O1105" s="195">
        <v>125256</v>
      </c>
      <c r="P1105" s="195">
        <v>130941</v>
      </c>
      <c r="Q1105" s="195">
        <v>136746.5</v>
      </c>
      <c r="R1105" s="195">
        <v>142578.5</v>
      </c>
      <c r="S1105" s="195">
        <v>148339</v>
      </c>
      <c r="T1105" s="195">
        <v>153839</v>
      </c>
      <c r="U1105" s="195">
        <v>158981.5</v>
      </c>
      <c r="V1105" s="195">
        <v>163750.5</v>
      </c>
      <c r="W1105" s="195">
        <v>168127</v>
      </c>
      <c r="X1105" s="195">
        <v>172270</v>
      </c>
      <c r="Y1105" s="195">
        <v>176364</v>
      </c>
      <c r="Z1105" s="195">
        <v>180487.5</v>
      </c>
      <c r="AA1105" s="195">
        <v>184905</v>
      </c>
      <c r="AB1105" s="195">
        <v>189674.5</v>
      </c>
      <c r="AC1105" s="195">
        <v>194719</v>
      </c>
      <c r="AD1105" s="195">
        <v>200138</v>
      </c>
    </row>
    <row r="1106" spans="1:30" x14ac:dyDescent="0.2">
      <c r="A1106" s="77" t="s">
        <v>36</v>
      </c>
      <c r="B1106" s="79" t="s">
        <v>175</v>
      </c>
      <c r="C1106" s="105">
        <v>60</v>
      </c>
      <c r="D1106" s="105">
        <v>64</v>
      </c>
      <c r="E1106" s="105">
        <v>72428</v>
      </c>
      <c r="F1106" s="105">
        <v>76753</v>
      </c>
      <c r="G1106" s="105">
        <v>80585</v>
      </c>
      <c r="H1106" s="105">
        <v>83968</v>
      </c>
      <c r="I1106" s="105">
        <v>86987</v>
      </c>
      <c r="J1106" s="105">
        <v>89687</v>
      </c>
      <c r="K1106" s="105">
        <v>91712</v>
      </c>
      <c r="L1106" s="195">
        <v>84307</v>
      </c>
      <c r="M1106" s="195">
        <v>87663.5</v>
      </c>
      <c r="N1106" s="195">
        <v>91201.5</v>
      </c>
      <c r="O1106" s="195">
        <v>94924.5</v>
      </c>
      <c r="P1106" s="195">
        <v>98858.5</v>
      </c>
      <c r="Q1106" s="195">
        <v>103079</v>
      </c>
      <c r="R1106" s="195">
        <v>107633</v>
      </c>
      <c r="S1106" s="195">
        <v>112488</v>
      </c>
      <c r="T1106" s="195">
        <v>117654</v>
      </c>
      <c r="U1106" s="195">
        <v>123107.5</v>
      </c>
      <c r="V1106" s="195">
        <v>128683.50000000001</v>
      </c>
      <c r="W1106" s="195">
        <v>134290.5</v>
      </c>
      <c r="X1106" s="195">
        <v>139838</v>
      </c>
      <c r="Y1106" s="195">
        <v>145150.5</v>
      </c>
      <c r="Z1106" s="195">
        <v>150131.5</v>
      </c>
      <c r="AA1106" s="195">
        <v>154764.5</v>
      </c>
      <c r="AB1106" s="195">
        <v>159032.5</v>
      </c>
      <c r="AC1106" s="195">
        <v>163085.5</v>
      </c>
      <c r="AD1106" s="195">
        <v>167098</v>
      </c>
    </row>
    <row r="1107" spans="1:30" x14ac:dyDescent="0.2">
      <c r="A1107" s="77" t="s">
        <v>36</v>
      </c>
      <c r="B1107" s="79" t="s">
        <v>175</v>
      </c>
      <c r="C1107" s="105">
        <v>65</v>
      </c>
      <c r="D1107" s="105">
        <v>69</v>
      </c>
      <c r="E1107" s="105">
        <v>42075</v>
      </c>
      <c r="F1107" s="105">
        <v>45287</v>
      </c>
      <c r="G1107" s="105">
        <v>49924</v>
      </c>
      <c r="H1107" s="105">
        <v>55360</v>
      </c>
      <c r="I1107" s="105">
        <v>60702</v>
      </c>
      <c r="J1107" s="105">
        <v>65436.000000000007</v>
      </c>
      <c r="K1107" s="105">
        <v>69380</v>
      </c>
      <c r="L1107" s="195">
        <v>63393</v>
      </c>
      <c r="M1107" s="195">
        <v>65589.5</v>
      </c>
      <c r="N1107" s="195">
        <v>67940.5</v>
      </c>
      <c r="O1107" s="195">
        <v>70470</v>
      </c>
      <c r="P1107" s="195">
        <v>73209.5</v>
      </c>
      <c r="Q1107" s="195">
        <v>76159.5</v>
      </c>
      <c r="R1107" s="195">
        <v>79302</v>
      </c>
      <c r="S1107" s="195">
        <v>82614.5</v>
      </c>
      <c r="T1107" s="195">
        <v>86103.5</v>
      </c>
      <c r="U1107" s="195">
        <v>89795.5</v>
      </c>
      <c r="V1107" s="195">
        <v>93759</v>
      </c>
      <c r="W1107" s="195">
        <v>98036.5</v>
      </c>
      <c r="X1107" s="195">
        <v>102598.5</v>
      </c>
      <c r="Y1107" s="195">
        <v>107455.5</v>
      </c>
      <c r="Z1107" s="195">
        <v>112585</v>
      </c>
      <c r="AA1107" s="195">
        <v>117835.5</v>
      </c>
      <c r="AB1107" s="195">
        <v>123127</v>
      </c>
      <c r="AC1107" s="195">
        <v>128372.5</v>
      </c>
      <c r="AD1107" s="195">
        <v>133410</v>
      </c>
    </row>
    <row r="1108" spans="1:30" x14ac:dyDescent="0.2">
      <c r="A1108" s="77" t="s">
        <v>36</v>
      </c>
      <c r="B1108" s="79" t="s">
        <v>175</v>
      </c>
      <c r="C1108" s="105">
        <v>70</v>
      </c>
      <c r="D1108" s="105">
        <v>74</v>
      </c>
      <c r="E1108" s="105">
        <v>35935</v>
      </c>
      <c r="F1108" s="105">
        <v>35542</v>
      </c>
      <c r="G1108" s="105">
        <v>34696</v>
      </c>
      <c r="H1108" s="105">
        <v>34015</v>
      </c>
      <c r="I1108" s="105">
        <v>34377</v>
      </c>
      <c r="J1108" s="105">
        <v>36235</v>
      </c>
      <c r="K1108" s="105">
        <v>39167</v>
      </c>
      <c r="L1108" s="195">
        <v>43942</v>
      </c>
      <c r="M1108" s="195">
        <v>46454</v>
      </c>
      <c r="N1108" s="195">
        <v>48755</v>
      </c>
      <c r="O1108" s="195">
        <v>50739.5</v>
      </c>
      <c r="P1108" s="195">
        <v>52529</v>
      </c>
      <c r="Q1108" s="195">
        <v>54404.5</v>
      </c>
      <c r="R1108" s="195">
        <v>56393.5</v>
      </c>
      <c r="S1108" s="195">
        <v>58523</v>
      </c>
      <c r="T1108" s="195">
        <v>60816.5</v>
      </c>
      <c r="U1108" s="195">
        <v>63299</v>
      </c>
      <c r="V1108" s="195">
        <v>65970</v>
      </c>
      <c r="W1108" s="195">
        <v>68817.5</v>
      </c>
      <c r="X1108" s="195">
        <v>71823.5</v>
      </c>
      <c r="Y1108" s="195">
        <v>74993</v>
      </c>
      <c r="Z1108" s="195">
        <v>78349</v>
      </c>
      <c r="AA1108" s="195">
        <v>81956.5</v>
      </c>
      <c r="AB1108" s="195">
        <v>85851</v>
      </c>
      <c r="AC1108" s="195">
        <v>90006.5</v>
      </c>
      <c r="AD1108" s="195">
        <v>94436.5</v>
      </c>
    </row>
    <row r="1109" spans="1:30" x14ac:dyDescent="0.2">
      <c r="A1109" s="77" t="s">
        <v>36</v>
      </c>
      <c r="B1109" s="79" t="s">
        <v>175</v>
      </c>
      <c r="C1109" s="105">
        <v>75</v>
      </c>
      <c r="D1109" s="105">
        <v>79</v>
      </c>
      <c r="E1109" s="105">
        <v>25464</v>
      </c>
      <c r="F1109" s="105">
        <v>26172</v>
      </c>
      <c r="G1109" s="105">
        <v>27049</v>
      </c>
      <c r="H1109" s="105">
        <v>27933</v>
      </c>
      <c r="I1109" s="105">
        <v>28547</v>
      </c>
      <c r="J1109" s="105">
        <v>28777</v>
      </c>
      <c r="K1109" s="105">
        <v>28432</v>
      </c>
      <c r="L1109" s="195">
        <v>27122</v>
      </c>
      <c r="M1109" s="195">
        <v>27907.5</v>
      </c>
      <c r="N1109" s="195">
        <v>29121</v>
      </c>
      <c r="O1109" s="195">
        <v>30876</v>
      </c>
      <c r="P1109" s="195">
        <v>33035</v>
      </c>
      <c r="Q1109" s="195">
        <v>35235</v>
      </c>
      <c r="R1109" s="195">
        <v>37313.5</v>
      </c>
      <c r="S1109" s="195">
        <v>39228</v>
      </c>
      <c r="T1109" s="195">
        <v>40905</v>
      </c>
      <c r="U1109" s="195">
        <v>42442</v>
      </c>
      <c r="V1109" s="195">
        <v>44054</v>
      </c>
      <c r="W1109" s="195">
        <v>45765.5</v>
      </c>
      <c r="X1109" s="195">
        <v>47601.5</v>
      </c>
      <c r="Y1109" s="195">
        <v>49580</v>
      </c>
      <c r="Z1109" s="195">
        <v>51720.5</v>
      </c>
      <c r="AA1109" s="195">
        <v>54023.5</v>
      </c>
      <c r="AB1109" s="195">
        <v>56482</v>
      </c>
      <c r="AC1109" s="195">
        <v>59081</v>
      </c>
      <c r="AD1109" s="195">
        <v>61826.5</v>
      </c>
    </row>
    <row r="1110" spans="1:30" x14ac:dyDescent="0.2">
      <c r="A1110" s="77" t="s">
        <v>36</v>
      </c>
      <c r="B1110" s="79" t="s">
        <v>175</v>
      </c>
      <c r="C1110" s="105">
        <v>80</v>
      </c>
      <c r="D1110" s="105">
        <v>84</v>
      </c>
      <c r="E1110" s="105">
        <v>14955</v>
      </c>
      <c r="F1110" s="105">
        <v>15526</v>
      </c>
      <c r="G1110" s="105">
        <v>16055</v>
      </c>
      <c r="H1110" s="105">
        <v>16573</v>
      </c>
      <c r="I1110" s="105">
        <v>17121</v>
      </c>
      <c r="J1110" s="105">
        <v>17719</v>
      </c>
      <c r="K1110" s="105">
        <v>18383</v>
      </c>
      <c r="L1110" s="195">
        <v>16242.5</v>
      </c>
      <c r="M1110" s="195">
        <v>16751</v>
      </c>
      <c r="N1110" s="195">
        <v>17171.5</v>
      </c>
      <c r="O1110" s="195">
        <v>17523</v>
      </c>
      <c r="P1110" s="195">
        <v>17842</v>
      </c>
      <c r="Q1110" s="195">
        <v>18222.5</v>
      </c>
      <c r="R1110" s="195">
        <v>18842.5</v>
      </c>
      <c r="S1110" s="195">
        <v>19772</v>
      </c>
      <c r="T1110" s="195">
        <v>21082</v>
      </c>
      <c r="U1110" s="195">
        <v>22658</v>
      </c>
      <c r="V1110" s="195">
        <v>24235.5</v>
      </c>
      <c r="W1110" s="195">
        <v>25723.5</v>
      </c>
      <c r="X1110" s="195">
        <v>27106.5</v>
      </c>
      <c r="Y1110" s="195">
        <v>28349.5</v>
      </c>
      <c r="Z1110" s="195">
        <v>29520.5</v>
      </c>
      <c r="AA1110" s="195">
        <v>30751.5</v>
      </c>
      <c r="AB1110" s="195">
        <v>32063.000000000004</v>
      </c>
      <c r="AC1110" s="195">
        <v>33475</v>
      </c>
      <c r="AD1110" s="195">
        <v>35000</v>
      </c>
    </row>
    <row r="1111" spans="1:30" x14ac:dyDescent="0.2">
      <c r="A1111" s="77" t="s">
        <v>36</v>
      </c>
      <c r="B1111" s="79" t="s">
        <v>175</v>
      </c>
      <c r="C1111" s="105">
        <v>85</v>
      </c>
      <c r="D1111" s="105">
        <v>89</v>
      </c>
      <c r="E1111" s="105">
        <v>6666</v>
      </c>
      <c r="F1111" s="105">
        <v>7139</v>
      </c>
      <c r="G1111" s="105">
        <v>7526</v>
      </c>
      <c r="H1111" s="105">
        <v>7816</v>
      </c>
      <c r="I1111" s="105">
        <v>8061.9999999999991</v>
      </c>
      <c r="J1111" s="105">
        <v>8286</v>
      </c>
      <c r="K1111" s="105">
        <v>8821</v>
      </c>
      <c r="L1111" s="195">
        <v>5689</v>
      </c>
      <c r="M1111" s="195">
        <v>6078.5</v>
      </c>
      <c r="N1111" s="195">
        <v>6453.5</v>
      </c>
      <c r="O1111" s="195">
        <v>6805.5</v>
      </c>
      <c r="P1111" s="195">
        <v>7130</v>
      </c>
      <c r="Q1111" s="195">
        <v>7434</v>
      </c>
      <c r="R1111" s="195">
        <v>7709</v>
      </c>
      <c r="S1111" s="195">
        <v>7945.5</v>
      </c>
      <c r="T1111" s="195">
        <v>8154.9999999999991</v>
      </c>
      <c r="U1111" s="195">
        <v>8354.5</v>
      </c>
      <c r="V1111" s="195">
        <v>8596</v>
      </c>
      <c r="W1111" s="195">
        <v>8974</v>
      </c>
      <c r="X1111" s="195">
        <v>9516</v>
      </c>
      <c r="Y1111" s="195">
        <v>10253</v>
      </c>
      <c r="Z1111" s="195">
        <v>11110</v>
      </c>
      <c r="AA1111" s="195">
        <v>11944.5</v>
      </c>
      <c r="AB1111" s="195">
        <v>12732.5</v>
      </c>
      <c r="AC1111" s="195">
        <v>13478.5</v>
      </c>
      <c r="AD1111" s="195">
        <v>14181.5</v>
      </c>
    </row>
    <row r="1112" spans="1:30" x14ac:dyDescent="0.2">
      <c r="A1112" s="77" t="s">
        <v>36</v>
      </c>
      <c r="B1112" s="79" t="s">
        <v>175</v>
      </c>
      <c r="C1112" s="105">
        <v>90</v>
      </c>
      <c r="D1112" s="105">
        <v>94</v>
      </c>
      <c r="E1112" s="105">
        <v>2178</v>
      </c>
      <c r="F1112" s="105">
        <v>2432</v>
      </c>
      <c r="G1112" s="105">
        <v>2601</v>
      </c>
      <c r="H1112" s="105">
        <v>2716</v>
      </c>
      <c r="I1112" s="105">
        <v>2756</v>
      </c>
      <c r="J1112" s="105">
        <v>2736</v>
      </c>
      <c r="K1112" s="105">
        <v>3065</v>
      </c>
      <c r="L1112" s="195">
        <v>928.5</v>
      </c>
      <c r="M1112" s="195">
        <v>1021.5000000000001</v>
      </c>
      <c r="N1112" s="195">
        <v>1123.5</v>
      </c>
      <c r="O1112" s="195">
        <v>1237.5</v>
      </c>
      <c r="P1112" s="195">
        <v>1356.5</v>
      </c>
      <c r="Q1112" s="195">
        <v>1473</v>
      </c>
      <c r="R1112" s="195">
        <v>1587</v>
      </c>
      <c r="S1112" s="195">
        <v>1699.5</v>
      </c>
      <c r="T1112" s="195">
        <v>1809</v>
      </c>
      <c r="U1112" s="195">
        <v>1913.5</v>
      </c>
      <c r="V1112" s="195">
        <v>2013.5</v>
      </c>
      <c r="W1112" s="195">
        <v>2107</v>
      </c>
      <c r="X1112" s="195">
        <v>2192</v>
      </c>
      <c r="Y1112" s="195">
        <v>2271.5</v>
      </c>
      <c r="Z1112" s="195">
        <v>2350</v>
      </c>
      <c r="AA1112" s="195">
        <v>2446</v>
      </c>
      <c r="AB1112" s="195">
        <v>2589.5</v>
      </c>
      <c r="AC1112" s="195">
        <v>2785</v>
      </c>
      <c r="AD1112" s="195">
        <v>3044</v>
      </c>
    </row>
    <row r="1113" spans="1:30" x14ac:dyDescent="0.2">
      <c r="A1113" s="77" t="s">
        <v>36</v>
      </c>
      <c r="B1113" s="79" t="s">
        <v>175</v>
      </c>
      <c r="C1113" s="105">
        <v>95</v>
      </c>
      <c r="D1113" s="105">
        <v>99</v>
      </c>
      <c r="E1113" s="105">
        <v>473</v>
      </c>
      <c r="F1113" s="105">
        <v>533</v>
      </c>
      <c r="G1113" s="105">
        <v>624</v>
      </c>
      <c r="H1113" s="105">
        <v>698</v>
      </c>
      <c r="I1113" s="105">
        <v>712</v>
      </c>
      <c r="J1113" s="105">
        <v>641</v>
      </c>
      <c r="K1113" s="105">
        <v>708</v>
      </c>
      <c r="L1113" s="195">
        <v>77</v>
      </c>
      <c r="M1113" s="195">
        <v>86</v>
      </c>
      <c r="N1113" s="195">
        <v>97</v>
      </c>
      <c r="O1113" s="195">
        <v>109</v>
      </c>
      <c r="P1113" s="195">
        <v>121</v>
      </c>
      <c r="Q1113" s="195">
        <v>134.5</v>
      </c>
      <c r="R1113" s="195">
        <v>150</v>
      </c>
      <c r="S1113" s="195">
        <v>167.5</v>
      </c>
      <c r="T1113" s="195">
        <v>187</v>
      </c>
      <c r="U1113" s="195">
        <v>207</v>
      </c>
      <c r="V1113" s="195">
        <v>226</v>
      </c>
      <c r="W1113" s="195">
        <v>245</v>
      </c>
      <c r="X1113" s="195">
        <v>265</v>
      </c>
      <c r="Y1113" s="195">
        <v>285</v>
      </c>
      <c r="Z1113" s="195">
        <v>305</v>
      </c>
      <c r="AA1113" s="195">
        <v>324</v>
      </c>
      <c r="AB1113" s="195">
        <v>342</v>
      </c>
      <c r="AC1113" s="195">
        <v>358.5</v>
      </c>
      <c r="AD1113" s="195">
        <v>375</v>
      </c>
    </row>
    <row r="1114" spans="1:30" x14ac:dyDescent="0.2">
      <c r="A1114" s="77" t="s">
        <v>36</v>
      </c>
      <c r="B1114" s="79" t="s">
        <v>175</v>
      </c>
      <c r="C1114" s="105">
        <v>100</v>
      </c>
      <c r="D1114" s="105">
        <v>104</v>
      </c>
      <c r="E1114" s="105">
        <v>75</v>
      </c>
      <c r="F1114" s="105">
        <v>80</v>
      </c>
      <c r="G1114" s="105">
        <v>86</v>
      </c>
      <c r="H1114" s="105">
        <v>92</v>
      </c>
      <c r="I1114" s="105">
        <v>98</v>
      </c>
      <c r="J1114" s="105">
        <v>105</v>
      </c>
      <c r="K1114" s="105">
        <v>113</v>
      </c>
      <c r="L1114" s="195">
        <v>3</v>
      </c>
      <c r="M1114" s="195">
        <v>3</v>
      </c>
      <c r="N1114" s="195">
        <v>3</v>
      </c>
      <c r="O1114" s="195">
        <v>3</v>
      </c>
      <c r="P1114" s="195">
        <v>4</v>
      </c>
      <c r="Q1114" s="195">
        <v>5</v>
      </c>
      <c r="R1114" s="195">
        <v>5.5</v>
      </c>
      <c r="S1114" s="195">
        <v>6.5</v>
      </c>
      <c r="T1114" s="195">
        <v>7</v>
      </c>
      <c r="U1114" s="195">
        <v>7.5</v>
      </c>
      <c r="V1114" s="195">
        <v>9</v>
      </c>
      <c r="W1114" s="195">
        <v>10.5</v>
      </c>
      <c r="X1114" s="195">
        <v>11.5</v>
      </c>
      <c r="Y1114" s="195">
        <v>13.5</v>
      </c>
      <c r="Z1114" s="195">
        <v>15</v>
      </c>
      <c r="AA1114" s="195">
        <v>15.5</v>
      </c>
      <c r="AB1114" s="195">
        <v>17</v>
      </c>
      <c r="AC1114" s="195">
        <v>19.5</v>
      </c>
      <c r="AD1114" s="195">
        <v>21.5</v>
      </c>
    </row>
    <row r="1115" spans="1:30" x14ac:dyDescent="0.2">
      <c r="A1115" s="77" t="s">
        <v>36</v>
      </c>
      <c r="B1115" s="79" t="s">
        <v>176</v>
      </c>
      <c r="C1115" s="105">
        <v>0</v>
      </c>
      <c r="D1115" s="105">
        <v>4</v>
      </c>
      <c r="E1115" s="105">
        <v>328148</v>
      </c>
      <c r="F1115" s="105">
        <v>327305</v>
      </c>
      <c r="G1115" s="105">
        <v>326257</v>
      </c>
      <c r="H1115" s="105">
        <v>324989</v>
      </c>
      <c r="I1115" s="105">
        <v>323412</v>
      </c>
      <c r="J1115" s="105">
        <v>321431</v>
      </c>
      <c r="K1115" s="105">
        <v>318517</v>
      </c>
      <c r="L1115" s="195">
        <v>342198</v>
      </c>
      <c r="M1115" s="195">
        <v>340479.5</v>
      </c>
      <c r="N1115" s="195">
        <v>338450.5</v>
      </c>
      <c r="O1115" s="195">
        <v>336326</v>
      </c>
      <c r="P1115" s="195">
        <v>334198.5</v>
      </c>
      <c r="Q1115" s="195">
        <v>332088.5</v>
      </c>
      <c r="R1115" s="195">
        <v>330120.5</v>
      </c>
      <c r="S1115" s="195">
        <v>328377</v>
      </c>
      <c r="T1115" s="195">
        <v>326665.5</v>
      </c>
      <c r="U1115" s="195">
        <v>324908.5</v>
      </c>
      <c r="V1115" s="195">
        <v>323328</v>
      </c>
      <c r="W1115" s="195">
        <v>321953.5</v>
      </c>
      <c r="X1115" s="195">
        <v>320675.5</v>
      </c>
      <c r="Y1115" s="195">
        <v>319457.5</v>
      </c>
      <c r="Z1115" s="195">
        <v>318234.5</v>
      </c>
      <c r="AA1115" s="195">
        <v>317043.5</v>
      </c>
      <c r="AB1115" s="195">
        <v>315856.5</v>
      </c>
      <c r="AC1115" s="195">
        <v>314453.5</v>
      </c>
      <c r="AD1115" s="195">
        <v>312987.5</v>
      </c>
    </row>
    <row r="1116" spans="1:30" x14ac:dyDescent="0.2">
      <c r="A1116" s="77" t="s">
        <v>36</v>
      </c>
      <c r="B1116" s="79" t="s">
        <v>176</v>
      </c>
      <c r="C1116" s="105">
        <v>5</v>
      </c>
      <c r="D1116" s="105">
        <v>9</v>
      </c>
      <c r="E1116" s="105">
        <v>317417</v>
      </c>
      <c r="F1116" s="105">
        <v>318564</v>
      </c>
      <c r="G1116" s="105">
        <v>319608</v>
      </c>
      <c r="H1116" s="105">
        <v>320447</v>
      </c>
      <c r="I1116" s="105">
        <v>321047</v>
      </c>
      <c r="J1116" s="105">
        <v>321436</v>
      </c>
      <c r="K1116" s="105">
        <v>321346</v>
      </c>
      <c r="L1116" s="195">
        <v>342616</v>
      </c>
      <c r="M1116" s="195">
        <v>343182</v>
      </c>
      <c r="N1116" s="195">
        <v>343268.5</v>
      </c>
      <c r="O1116" s="195">
        <v>342876.5</v>
      </c>
      <c r="P1116" s="195">
        <v>342069.5</v>
      </c>
      <c r="Q1116" s="195">
        <v>340825</v>
      </c>
      <c r="R1116" s="195">
        <v>339130</v>
      </c>
      <c r="S1116" s="195">
        <v>337123</v>
      </c>
      <c r="T1116" s="195">
        <v>335019</v>
      </c>
      <c r="U1116" s="195">
        <v>332911</v>
      </c>
      <c r="V1116" s="195">
        <v>330820.5</v>
      </c>
      <c r="W1116" s="195">
        <v>328870.5</v>
      </c>
      <c r="X1116" s="195">
        <v>327142.5</v>
      </c>
      <c r="Y1116" s="195">
        <v>325447</v>
      </c>
      <c r="Z1116" s="195">
        <v>323705.5</v>
      </c>
      <c r="AA1116" s="195">
        <v>322137.5</v>
      </c>
      <c r="AB1116" s="195">
        <v>320777</v>
      </c>
      <c r="AC1116" s="195">
        <v>319513.5</v>
      </c>
      <c r="AD1116" s="195">
        <v>318306.5</v>
      </c>
    </row>
    <row r="1117" spans="1:30" x14ac:dyDescent="0.2">
      <c r="A1117" s="77" t="s">
        <v>36</v>
      </c>
      <c r="B1117" s="79" t="s">
        <v>176</v>
      </c>
      <c r="C1117" s="105">
        <v>10</v>
      </c>
      <c r="D1117" s="105">
        <v>14</v>
      </c>
      <c r="E1117" s="105">
        <v>301768</v>
      </c>
      <c r="F1117" s="105">
        <v>302326</v>
      </c>
      <c r="G1117" s="105">
        <v>303456</v>
      </c>
      <c r="H1117" s="105">
        <v>305032</v>
      </c>
      <c r="I1117" s="105">
        <v>306808</v>
      </c>
      <c r="J1117" s="105">
        <v>308558</v>
      </c>
      <c r="K1117" s="105">
        <v>310199</v>
      </c>
      <c r="L1117" s="195">
        <v>332559</v>
      </c>
      <c r="M1117" s="195">
        <v>335007</v>
      </c>
      <c r="N1117" s="195">
        <v>337256</v>
      </c>
      <c r="O1117" s="195">
        <v>339198.5</v>
      </c>
      <c r="P1117" s="195">
        <v>340750.5</v>
      </c>
      <c r="Q1117" s="195">
        <v>341827.5</v>
      </c>
      <c r="R1117" s="195">
        <v>342402</v>
      </c>
      <c r="S1117" s="195">
        <v>342496.5</v>
      </c>
      <c r="T1117" s="195">
        <v>342114</v>
      </c>
      <c r="U1117" s="195">
        <v>341316.5</v>
      </c>
      <c r="V1117" s="195">
        <v>340080</v>
      </c>
      <c r="W1117" s="195">
        <v>338393</v>
      </c>
      <c r="X1117" s="195">
        <v>336394</v>
      </c>
      <c r="Y1117" s="195">
        <v>334298.5</v>
      </c>
      <c r="Z1117" s="195">
        <v>332199.5</v>
      </c>
      <c r="AA1117" s="195">
        <v>330117</v>
      </c>
      <c r="AB1117" s="195">
        <v>328175.5</v>
      </c>
      <c r="AC1117" s="195">
        <v>326455</v>
      </c>
      <c r="AD1117" s="195">
        <v>324765.5</v>
      </c>
    </row>
    <row r="1118" spans="1:30" x14ac:dyDescent="0.2">
      <c r="A1118" s="77" t="s">
        <v>36</v>
      </c>
      <c r="B1118" s="79" t="s">
        <v>176</v>
      </c>
      <c r="C1118" s="105">
        <v>15</v>
      </c>
      <c r="D1118" s="105">
        <v>19</v>
      </c>
      <c r="E1118" s="105">
        <v>294231</v>
      </c>
      <c r="F1118" s="105">
        <v>292518</v>
      </c>
      <c r="G1118" s="105">
        <v>291362</v>
      </c>
      <c r="H1118" s="105">
        <v>290779</v>
      </c>
      <c r="I1118" s="105">
        <v>290712</v>
      </c>
      <c r="J1118" s="105">
        <v>291125</v>
      </c>
      <c r="K1118" s="105">
        <v>292408</v>
      </c>
      <c r="L1118" s="195">
        <v>321069</v>
      </c>
      <c r="M1118" s="195">
        <v>321894</v>
      </c>
      <c r="N1118" s="195">
        <v>323367.5</v>
      </c>
      <c r="O1118" s="195">
        <v>325502.5</v>
      </c>
      <c r="P1118" s="195">
        <v>327991.5</v>
      </c>
      <c r="Q1118" s="195">
        <v>330517</v>
      </c>
      <c r="R1118" s="195">
        <v>332974.5</v>
      </c>
      <c r="S1118" s="195">
        <v>335233</v>
      </c>
      <c r="T1118" s="195">
        <v>337184.5</v>
      </c>
      <c r="U1118" s="195">
        <v>338746</v>
      </c>
      <c r="V1118" s="195">
        <v>339833.5</v>
      </c>
      <c r="W1118" s="195">
        <v>340419</v>
      </c>
      <c r="X1118" s="195">
        <v>340525</v>
      </c>
      <c r="Y1118" s="195">
        <v>340154</v>
      </c>
      <c r="Z1118" s="195">
        <v>339368.5</v>
      </c>
      <c r="AA1118" s="195">
        <v>338145</v>
      </c>
      <c r="AB1118" s="195">
        <v>336471</v>
      </c>
      <c r="AC1118" s="195">
        <v>334485.5</v>
      </c>
      <c r="AD1118" s="195">
        <v>332404.5</v>
      </c>
    </row>
    <row r="1119" spans="1:30" x14ac:dyDescent="0.2">
      <c r="A1119" s="77" t="s">
        <v>36</v>
      </c>
      <c r="B1119" s="79" t="s">
        <v>176</v>
      </c>
      <c r="C1119" s="105">
        <v>20</v>
      </c>
      <c r="D1119" s="105">
        <v>24</v>
      </c>
      <c r="E1119" s="105">
        <v>295267</v>
      </c>
      <c r="F1119" s="105">
        <v>293995</v>
      </c>
      <c r="G1119" s="105">
        <v>291727</v>
      </c>
      <c r="H1119" s="105">
        <v>288860</v>
      </c>
      <c r="I1119" s="105">
        <v>286052</v>
      </c>
      <c r="J1119" s="105">
        <v>283773</v>
      </c>
      <c r="K1119" s="105">
        <v>282656</v>
      </c>
      <c r="L1119" s="195">
        <v>318652</v>
      </c>
      <c r="M1119" s="195">
        <v>318029</v>
      </c>
      <c r="N1119" s="195">
        <v>317413.5</v>
      </c>
      <c r="O1119" s="195">
        <v>316797</v>
      </c>
      <c r="P1119" s="195">
        <v>316489</v>
      </c>
      <c r="Q1119" s="195">
        <v>316739</v>
      </c>
      <c r="R1119" s="195">
        <v>317578.5</v>
      </c>
      <c r="S1119" s="195">
        <v>319064.5</v>
      </c>
      <c r="T1119" s="195">
        <v>321211</v>
      </c>
      <c r="U1119" s="195">
        <v>323710.5</v>
      </c>
      <c r="V1119" s="195">
        <v>326245</v>
      </c>
      <c r="W1119" s="195">
        <v>328711.5</v>
      </c>
      <c r="X1119" s="195">
        <v>330979.5</v>
      </c>
      <c r="Y1119" s="195">
        <v>332941</v>
      </c>
      <c r="Z1119" s="195">
        <v>334514</v>
      </c>
      <c r="AA1119" s="195">
        <v>335614</v>
      </c>
      <c r="AB1119" s="195">
        <v>336212.5</v>
      </c>
      <c r="AC1119" s="195">
        <v>336333</v>
      </c>
      <c r="AD1119" s="195">
        <v>335977.5</v>
      </c>
    </row>
    <row r="1120" spans="1:30" x14ac:dyDescent="0.2">
      <c r="A1120" s="77" t="s">
        <v>36</v>
      </c>
      <c r="B1120" s="79" t="s">
        <v>176</v>
      </c>
      <c r="C1120" s="105">
        <v>25</v>
      </c>
      <c r="D1120" s="105">
        <v>29</v>
      </c>
      <c r="E1120" s="105">
        <v>281950</v>
      </c>
      <c r="F1120" s="105">
        <v>283535</v>
      </c>
      <c r="G1120" s="105">
        <v>285257</v>
      </c>
      <c r="H1120" s="105">
        <v>286744</v>
      </c>
      <c r="I1120" s="105">
        <v>287394</v>
      </c>
      <c r="J1120" s="105">
        <v>286865</v>
      </c>
      <c r="K1120" s="105">
        <v>285897</v>
      </c>
      <c r="L1120" s="195">
        <v>314941</v>
      </c>
      <c r="M1120" s="195">
        <v>315646</v>
      </c>
      <c r="N1120" s="195">
        <v>315684</v>
      </c>
      <c r="O1120" s="195">
        <v>315277</v>
      </c>
      <c r="P1120" s="195">
        <v>314476</v>
      </c>
      <c r="Q1120" s="195">
        <v>313686</v>
      </c>
      <c r="R1120" s="195">
        <v>313081.5</v>
      </c>
      <c r="S1120" s="195">
        <v>312484</v>
      </c>
      <c r="T1120" s="195">
        <v>311885</v>
      </c>
      <c r="U1120" s="195">
        <v>311593.5</v>
      </c>
      <c r="V1120" s="195">
        <v>311859</v>
      </c>
      <c r="W1120" s="195">
        <v>312711.5</v>
      </c>
      <c r="X1120" s="195">
        <v>314207.5</v>
      </c>
      <c r="Y1120" s="195">
        <v>316362</v>
      </c>
      <c r="Z1120" s="195">
        <v>318869</v>
      </c>
      <c r="AA1120" s="195">
        <v>321410.5</v>
      </c>
      <c r="AB1120" s="195">
        <v>323884.5</v>
      </c>
      <c r="AC1120" s="195">
        <v>326162</v>
      </c>
      <c r="AD1120" s="195">
        <v>328134.5</v>
      </c>
    </row>
    <row r="1121" spans="1:30" x14ac:dyDescent="0.2">
      <c r="A1121" s="77" t="s">
        <v>36</v>
      </c>
      <c r="B1121" s="79" t="s">
        <v>176</v>
      </c>
      <c r="C1121" s="105">
        <v>30</v>
      </c>
      <c r="D1121" s="105">
        <v>34</v>
      </c>
      <c r="E1121" s="105">
        <v>264836</v>
      </c>
      <c r="F1121" s="105">
        <v>268761</v>
      </c>
      <c r="G1121" s="105">
        <v>271371</v>
      </c>
      <c r="H1121" s="105">
        <v>273020</v>
      </c>
      <c r="I1121" s="105">
        <v>274348</v>
      </c>
      <c r="J1121" s="105">
        <v>275734</v>
      </c>
      <c r="K1121" s="105">
        <v>277464</v>
      </c>
      <c r="L1121" s="195">
        <v>291168</v>
      </c>
      <c r="M1121" s="195">
        <v>296879</v>
      </c>
      <c r="N1121" s="195">
        <v>301778</v>
      </c>
      <c r="O1121" s="195">
        <v>305787</v>
      </c>
      <c r="P1121" s="195">
        <v>308802.5</v>
      </c>
      <c r="Q1121" s="195">
        <v>310635.5</v>
      </c>
      <c r="R1121" s="195">
        <v>311353.5</v>
      </c>
      <c r="S1121" s="195">
        <v>311408</v>
      </c>
      <c r="T1121" s="195">
        <v>311020</v>
      </c>
      <c r="U1121" s="195">
        <v>310238.5</v>
      </c>
      <c r="V1121" s="195">
        <v>309467</v>
      </c>
      <c r="W1121" s="195">
        <v>308881</v>
      </c>
      <c r="X1121" s="195">
        <v>308301</v>
      </c>
      <c r="Y1121" s="195">
        <v>307719.5</v>
      </c>
      <c r="Z1121" s="195">
        <v>307444.5</v>
      </c>
      <c r="AA1121" s="195">
        <v>307723.5</v>
      </c>
      <c r="AB1121" s="195">
        <v>308588.5</v>
      </c>
      <c r="AC1121" s="195">
        <v>310096</v>
      </c>
      <c r="AD1121" s="195">
        <v>312258.5</v>
      </c>
    </row>
    <row r="1122" spans="1:30" x14ac:dyDescent="0.2">
      <c r="A1122" s="77" t="s">
        <v>36</v>
      </c>
      <c r="B1122" s="79" t="s">
        <v>176</v>
      </c>
      <c r="C1122" s="105">
        <v>35</v>
      </c>
      <c r="D1122" s="105">
        <v>39</v>
      </c>
      <c r="E1122" s="105">
        <v>226435</v>
      </c>
      <c r="F1122" s="105">
        <v>233634</v>
      </c>
      <c r="G1122" s="105">
        <v>241095</v>
      </c>
      <c r="H1122" s="105">
        <v>248380</v>
      </c>
      <c r="I1122" s="105">
        <v>254820</v>
      </c>
      <c r="J1122" s="105">
        <v>259982.00000000003</v>
      </c>
      <c r="K1122" s="105">
        <v>263969</v>
      </c>
      <c r="L1122" s="195">
        <v>256595.00000000003</v>
      </c>
      <c r="M1122" s="195">
        <v>262436.5</v>
      </c>
      <c r="N1122" s="195">
        <v>268588.5</v>
      </c>
      <c r="O1122" s="195">
        <v>274869</v>
      </c>
      <c r="P1122" s="195">
        <v>281296</v>
      </c>
      <c r="Q1122" s="195">
        <v>287584.5</v>
      </c>
      <c r="R1122" s="195">
        <v>293289</v>
      </c>
      <c r="S1122" s="195">
        <v>298185.5</v>
      </c>
      <c r="T1122" s="195">
        <v>302195</v>
      </c>
      <c r="U1122" s="195">
        <v>305217.5</v>
      </c>
      <c r="V1122" s="195">
        <v>307063.5</v>
      </c>
      <c r="W1122" s="195">
        <v>307799.5</v>
      </c>
      <c r="X1122" s="195">
        <v>307875</v>
      </c>
      <c r="Y1122" s="195">
        <v>307507.5</v>
      </c>
      <c r="Z1122" s="195">
        <v>306749.5</v>
      </c>
      <c r="AA1122" s="195">
        <v>306001.5</v>
      </c>
      <c r="AB1122" s="195">
        <v>305437</v>
      </c>
      <c r="AC1122" s="195">
        <v>304879.5</v>
      </c>
      <c r="AD1122" s="195">
        <v>304319.5</v>
      </c>
    </row>
    <row r="1123" spans="1:30" x14ac:dyDescent="0.2">
      <c r="A1123" s="77" t="s">
        <v>36</v>
      </c>
      <c r="B1123" s="79" t="s">
        <v>176</v>
      </c>
      <c r="C1123" s="105">
        <v>40</v>
      </c>
      <c r="D1123" s="105">
        <v>44</v>
      </c>
      <c r="E1123" s="105">
        <v>188337</v>
      </c>
      <c r="F1123" s="105">
        <v>195016</v>
      </c>
      <c r="G1123" s="105">
        <v>201618</v>
      </c>
      <c r="H1123" s="105">
        <v>208220</v>
      </c>
      <c r="I1123" s="105">
        <v>215006</v>
      </c>
      <c r="J1123" s="105">
        <v>222055</v>
      </c>
      <c r="K1123" s="105">
        <v>229345</v>
      </c>
      <c r="L1123" s="195">
        <v>224077</v>
      </c>
      <c r="M1123" s="195">
        <v>230236</v>
      </c>
      <c r="N1123" s="195">
        <v>236215</v>
      </c>
      <c r="O1123" s="195">
        <v>242064</v>
      </c>
      <c r="P1123" s="195">
        <v>247799.5</v>
      </c>
      <c r="Q1123" s="195">
        <v>253420</v>
      </c>
      <c r="R1123" s="195">
        <v>259249.00000000003</v>
      </c>
      <c r="S1123" s="195">
        <v>265387</v>
      </c>
      <c r="T1123" s="195">
        <v>271654</v>
      </c>
      <c r="U1123" s="195">
        <v>278067.5</v>
      </c>
      <c r="V1123" s="195">
        <v>284343.5</v>
      </c>
      <c r="W1123" s="195">
        <v>290039</v>
      </c>
      <c r="X1123" s="195">
        <v>294933</v>
      </c>
      <c r="Y1123" s="195">
        <v>298946</v>
      </c>
      <c r="Z1123" s="195">
        <v>301977.5</v>
      </c>
      <c r="AA1123" s="195">
        <v>303839.5</v>
      </c>
      <c r="AB1123" s="195">
        <v>304597.5</v>
      </c>
      <c r="AC1123" s="195">
        <v>304699</v>
      </c>
      <c r="AD1123" s="195">
        <v>304361.5</v>
      </c>
    </row>
    <row r="1124" spans="1:30" x14ac:dyDescent="0.2">
      <c r="A1124" s="77" t="s">
        <v>36</v>
      </c>
      <c r="B1124" s="79" t="s">
        <v>176</v>
      </c>
      <c r="C1124" s="105">
        <v>45</v>
      </c>
      <c r="D1124" s="105">
        <v>49</v>
      </c>
      <c r="E1124" s="105">
        <v>153448</v>
      </c>
      <c r="F1124" s="105">
        <v>158699</v>
      </c>
      <c r="G1124" s="105">
        <v>164676</v>
      </c>
      <c r="H1124" s="105">
        <v>171173</v>
      </c>
      <c r="I1124" s="105">
        <v>177874</v>
      </c>
      <c r="J1124" s="105">
        <v>184568</v>
      </c>
      <c r="K1124" s="105">
        <v>191211</v>
      </c>
      <c r="L1124" s="195">
        <v>190321</v>
      </c>
      <c r="M1124" s="195">
        <v>196506.5</v>
      </c>
      <c r="N1124" s="195">
        <v>202612.5</v>
      </c>
      <c r="O1124" s="195">
        <v>208699</v>
      </c>
      <c r="P1124" s="195">
        <v>214730</v>
      </c>
      <c r="Q1124" s="195">
        <v>220851.5</v>
      </c>
      <c r="R1124" s="195">
        <v>226985.5</v>
      </c>
      <c r="S1124" s="195">
        <v>232941</v>
      </c>
      <c r="T1124" s="195">
        <v>238768</v>
      </c>
      <c r="U1124" s="195">
        <v>244486</v>
      </c>
      <c r="V1124" s="195">
        <v>250091.5</v>
      </c>
      <c r="W1124" s="195">
        <v>255904.5</v>
      </c>
      <c r="X1124" s="195">
        <v>262025.50000000003</v>
      </c>
      <c r="Y1124" s="195">
        <v>268275</v>
      </c>
      <c r="Z1124" s="195">
        <v>274670</v>
      </c>
      <c r="AA1124" s="195">
        <v>280929</v>
      </c>
      <c r="AB1124" s="195">
        <v>286613.5</v>
      </c>
      <c r="AC1124" s="195">
        <v>291504</v>
      </c>
      <c r="AD1124" s="195">
        <v>295520.5</v>
      </c>
    </row>
    <row r="1125" spans="1:30" x14ac:dyDescent="0.2">
      <c r="A1125" s="77" t="s">
        <v>36</v>
      </c>
      <c r="B1125" s="79" t="s">
        <v>176</v>
      </c>
      <c r="C1125" s="105">
        <v>50</v>
      </c>
      <c r="D1125" s="105">
        <v>54</v>
      </c>
      <c r="E1125" s="105">
        <v>132045</v>
      </c>
      <c r="F1125" s="105">
        <v>134889</v>
      </c>
      <c r="G1125" s="105">
        <v>137964</v>
      </c>
      <c r="H1125" s="105">
        <v>141402</v>
      </c>
      <c r="I1125" s="105">
        <v>145400</v>
      </c>
      <c r="J1125" s="105">
        <v>150066</v>
      </c>
      <c r="K1125" s="105">
        <v>155226</v>
      </c>
      <c r="L1125" s="195">
        <v>155245.5</v>
      </c>
      <c r="M1125" s="195">
        <v>161400</v>
      </c>
      <c r="N1125" s="195">
        <v>167752</v>
      </c>
      <c r="O1125" s="195">
        <v>174142</v>
      </c>
      <c r="P1125" s="195">
        <v>180481.5</v>
      </c>
      <c r="Q1125" s="195">
        <v>186749</v>
      </c>
      <c r="R1125" s="195">
        <v>192887</v>
      </c>
      <c r="S1125" s="195">
        <v>198949.5</v>
      </c>
      <c r="T1125" s="195">
        <v>204995.5</v>
      </c>
      <c r="U1125" s="195">
        <v>210989</v>
      </c>
      <c r="V1125" s="195">
        <v>217074</v>
      </c>
      <c r="W1125" s="195">
        <v>223172.5</v>
      </c>
      <c r="X1125" s="195">
        <v>229098</v>
      </c>
      <c r="Y1125" s="195">
        <v>234899</v>
      </c>
      <c r="Z1125" s="195">
        <v>240591.5</v>
      </c>
      <c r="AA1125" s="195">
        <v>246175.5</v>
      </c>
      <c r="AB1125" s="195">
        <v>251967.5</v>
      </c>
      <c r="AC1125" s="195">
        <v>258063</v>
      </c>
      <c r="AD1125" s="195">
        <v>264286.5</v>
      </c>
    </row>
    <row r="1126" spans="1:30" x14ac:dyDescent="0.2">
      <c r="A1126" s="77" t="s">
        <v>36</v>
      </c>
      <c r="B1126" s="79" t="s">
        <v>176</v>
      </c>
      <c r="C1126" s="105">
        <v>55</v>
      </c>
      <c r="D1126" s="105">
        <v>59</v>
      </c>
      <c r="E1126" s="105">
        <v>114571</v>
      </c>
      <c r="F1126" s="105">
        <v>117387</v>
      </c>
      <c r="G1126" s="105">
        <v>120059</v>
      </c>
      <c r="H1126" s="105">
        <v>122690</v>
      </c>
      <c r="I1126" s="105">
        <v>125406</v>
      </c>
      <c r="J1126" s="105">
        <v>128295.99999999999</v>
      </c>
      <c r="K1126" s="105">
        <v>131061</v>
      </c>
      <c r="L1126" s="195">
        <v>124929.5</v>
      </c>
      <c r="M1126" s="195">
        <v>129526.99999999999</v>
      </c>
      <c r="N1126" s="195">
        <v>134363.5</v>
      </c>
      <c r="O1126" s="195">
        <v>139540.5</v>
      </c>
      <c r="P1126" s="195">
        <v>145112.5</v>
      </c>
      <c r="Q1126" s="195">
        <v>150957</v>
      </c>
      <c r="R1126" s="195">
        <v>157026</v>
      </c>
      <c r="S1126" s="195">
        <v>163292</v>
      </c>
      <c r="T1126" s="195">
        <v>169598</v>
      </c>
      <c r="U1126" s="195">
        <v>175858</v>
      </c>
      <c r="V1126" s="195">
        <v>182052.5</v>
      </c>
      <c r="W1126" s="195">
        <v>188124.5</v>
      </c>
      <c r="X1126" s="195">
        <v>194126.5</v>
      </c>
      <c r="Y1126" s="195">
        <v>200115</v>
      </c>
      <c r="Z1126" s="195">
        <v>206055.5</v>
      </c>
      <c r="AA1126" s="195">
        <v>212089</v>
      </c>
      <c r="AB1126" s="195">
        <v>218137.5</v>
      </c>
      <c r="AC1126" s="195">
        <v>224017.5</v>
      </c>
      <c r="AD1126" s="195">
        <v>229778.5</v>
      </c>
    </row>
    <row r="1127" spans="1:30" x14ac:dyDescent="0.2">
      <c r="A1127" s="77" t="s">
        <v>36</v>
      </c>
      <c r="B1127" s="79" t="s">
        <v>176</v>
      </c>
      <c r="C1127" s="105">
        <v>60</v>
      </c>
      <c r="D1127" s="105">
        <v>64</v>
      </c>
      <c r="E1127" s="105">
        <v>89802</v>
      </c>
      <c r="F1127" s="105">
        <v>95048</v>
      </c>
      <c r="G1127" s="105">
        <v>99380</v>
      </c>
      <c r="H1127" s="105">
        <v>103022</v>
      </c>
      <c r="I1127" s="105">
        <v>106363</v>
      </c>
      <c r="J1127" s="105">
        <v>109643</v>
      </c>
      <c r="K1127" s="105">
        <v>112398</v>
      </c>
      <c r="L1127" s="195">
        <v>99783</v>
      </c>
      <c r="M1127" s="195">
        <v>103605.5</v>
      </c>
      <c r="N1127" s="195">
        <v>107567.5</v>
      </c>
      <c r="O1127" s="195">
        <v>111623</v>
      </c>
      <c r="P1127" s="195">
        <v>115756.5</v>
      </c>
      <c r="Q1127" s="195">
        <v>120046</v>
      </c>
      <c r="R1127" s="195">
        <v>124556.5</v>
      </c>
      <c r="S1127" s="195">
        <v>129301.5</v>
      </c>
      <c r="T1127" s="195">
        <v>134379.5</v>
      </c>
      <c r="U1127" s="195">
        <v>139841.5</v>
      </c>
      <c r="V1127" s="195">
        <v>145572.5</v>
      </c>
      <c r="W1127" s="195">
        <v>151527</v>
      </c>
      <c r="X1127" s="195">
        <v>157676</v>
      </c>
      <c r="Y1127" s="195">
        <v>163868.5</v>
      </c>
      <c r="Z1127" s="195">
        <v>170021</v>
      </c>
      <c r="AA1127" s="195">
        <v>176114.5</v>
      </c>
      <c r="AB1127" s="195">
        <v>182093.5</v>
      </c>
      <c r="AC1127" s="195">
        <v>188010</v>
      </c>
      <c r="AD1127" s="195">
        <v>193919</v>
      </c>
    </row>
    <row r="1128" spans="1:30" x14ac:dyDescent="0.2">
      <c r="A1128" s="77" t="s">
        <v>36</v>
      </c>
      <c r="B1128" s="79" t="s">
        <v>176</v>
      </c>
      <c r="C1128" s="105">
        <v>65</v>
      </c>
      <c r="D1128" s="105">
        <v>69</v>
      </c>
      <c r="E1128" s="105">
        <v>52140</v>
      </c>
      <c r="F1128" s="105">
        <v>56706</v>
      </c>
      <c r="G1128" s="105">
        <v>63161</v>
      </c>
      <c r="H1128" s="105">
        <v>70635</v>
      </c>
      <c r="I1128" s="105">
        <v>77832</v>
      </c>
      <c r="J1128" s="105">
        <v>83986</v>
      </c>
      <c r="K1128" s="105">
        <v>88922</v>
      </c>
      <c r="L1128" s="195">
        <v>78383.5</v>
      </c>
      <c r="M1128" s="195">
        <v>80972.5</v>
      </c>
      <c r="N1128" s="195">
        <v>83780</v>
      </c>
      <c r="O1128" s="195">
        <v>86809.5</v>
      </c>
      <c r="P1128" s="195">
        <v>90085.5</v>
      </c>
      <c r="Q1128" s="195">
        <v>93588.5</v>
      </c>
      <c r="R1128" s="195">
        <v>97285.5</v>
      </c>
      <c r="S1128" s="195">
        <v>101118</v>
      </c>
      <c r="T1128" s="195">
        <v>105042.5</v>
      </c>
      <c r="U1128" s="195">
        <v>109046.5</v>
      </c>
      <c r="V1128" s="195">
        <v>113205.5</v>
      </c>
      <c r="W1128" s="195">
        <v>117581</v>
      </c>
      <c r="X1128" s="195">
        <v>122184</v>
      </c>
      <c r="Y1128" s="195">
        <v>127110.5</v>
      </c>
      <c r="Z1128" s="195">
        <v>132408.5</v>
      </c>
      <c r="AA1128" s="195">
        <v>137966.5</v>
      </c>
      <c r="AB1128" s="195">
        <v>143743.5</v>
      </c>
      <c r="AC1128" s="195">
        <v>149711.5</v>
      </c>
      <c r="AD1128" s="195">
        <v>155728.5</v>
      </c>
    </row>
    <row r="1129" spans="1:30" x14ac:dyDescent="0.2">
      <c r="A1129" s="77" t="s">
        <v>36</v>
      </c>
      <c r="B1129" s="79" t="s">
        <v>176</v>
      </c>
      <c r="C1129" s="105">
        <v>70</v>
      </c>
      <c r="D1129" s="105">
        <v>74</v>
      </c>
      <c r="E1129" s="105">
        <v>44502</v>
      </c>
      <c r="F1129" s="105">
        <v>44482</v>
      </c>
      <c r="G1129" s="105">
        <v>43877</v>
      </c>
      <c r="H1129" s="105">
        <v>43454</v>
      </c>
      <c r="I1129" s="105">
        <v>44348</v>
      </c>
      <c r="J1129" s="105">
        <v>47176</v>
      </c>
      <c r="K1129" s="105">
        <v>51458</v>
      </c>
      <c r="L1129" s="195">
        <v>57918</v>
      </c>
      <c r="M1129" s="195">
        <v>61334.5</v>
      </c>
      <c r="N1129" s="195">
        <v>64247</v>
      </c>
      <c r="O1129" s="195">
        <v>66591</v>
      </c>
      <c r="P1129" s="195">
        <v>68691</v>
      </c>
      <c r="Q1129" s="195">
        <v>70956</v>
      </c>
      <c r="R1129" s="195">
        <v>73418.5</v>
      </c>
      <c r="S1129" s="195">
        <v>76084</v>
      </c>
      <c r="T1129" s="195">
        <v>78958</v>
      </c>
      <c r="U1129" s="195">
        <v>82062.5</v>
      </c>
      <c r="V1129" s="195">
        <v>85380</v>
      </c>
      <c r="W1129" s="195">
        <v>88882</v>
      </c>
      <c r="X1129" s="195">
        <v>92514.5</v>
      </c>
      <c r="Y1129" s="195">
        <v>96237.5</v>
      </c>
      <c r="Z1129" s="195">
        <v>100042.5</v>
      </c>
      <c r="AA1129" s="195">
        <v>103998.5</v>
      </c>
      <c r="AB1129" s="195">
        <v>108163.5</v>
      </c>
      <c r="AC1129" s="195">
        <v>112548.5</v>
      </c>
      <c r="AD1129" s="195">
        <v>117240.5</v>
      </c>
    </row>
    <row r="1130" spans="1:30" x14ac:dyDescent="0.2">
      <c r="A1130" s="77" t="s">
        <v>36</v>
      </c>
      <c r="B1130" s="79" t="s">
        <v>176</v>
      </c>
      <c r="C1130" s="105">
        <v>75</v>
      </c>
      <c r="D1130" s="105">
        <v>79</v>
      </c>
      <c r="E1130" s="105">
        <v>32334.000000000004</v>
      </c>
      <c r="F1130" s="105">
        <v>33444</v>
      </c>
      <c r="G1130" s="105">
        <v>34875</v>
      </c>
      <c r="H1130" s="105">
        <v>36383</v>
      </c>
      <c r="I1130" s="105">
        <v>37590</v>
      </c>
      <c r="J1130" s="105">
        <v>38314</v>
      </c>
      <c r="K1130" s="105">
        <v>38224</v>
      </c>
      <c r="L1130" s="195">
        <v>36531.5</v>
      </c>
      <c r="M1130" s="195">
        <v>38085</v>
      </c>
      <c r="N1130" s="195">
        <v>40319</v>
      </c>
      <c r="O1130" s="195">
        <v>43306</v>
      </c>
      <c r="P1130" s="195">
        <v>46752.5</v>
      </c>
      <c r="Q1130" s="195">
        <v>50121.5</v>
      </c>
      <c r="R1130" s="195">
        <v>53155</v>
      </c>
      <c r="S1130" s="195">
        <v>55761</v>
      </c>
      <c r="T1130" s="195">
        <v>57895</v>
      </c>
      <c r="U1130" s="195">
        <v>59833.5</v>
      </c>
      <c r="V1130" s="195">
        <v>61920</v>
      </c>
      <c r="W1130" s="195">
        <v>64185</v>
      </c>
      <c r="X1130" s="195">
        <v>66635</v>
      </c>
      <c r="Y1130" s="195">
        <v>69273</v>
      </c>
      <c r="Z1130" s="195">
        <v>72121.5</v>
      </c>
      <c r="AA1130" s="195">
        <v>75166</v>
      </c>
      <c r="AB1130" s="195">
        <v>78380</v>
      </c>
      <c r="AC1130" s="195">
        <v>81718</v>
      </c>
      <c r="AD1130" s="195">
        <v>85147</v>
      </c>
    </row>
    <row r="1131" spans="1:30" x14ac:dyDescent="0.2">
      <c r="A1131" s="77" t="s">
        <v>36</v>
      </c>
      <c r="B1131" s="79" t="s">
        <v>176</v>
      </c>
      <c r="C1131" s="105">
        <v>80</v>
      </c>
      <c r="D1131" s="105">
        <v>84</v>
      </c>
      <c r="E1131" s="105">
        <v>21112</v>
      </c>
      <c r="F1131" s="105">
        <v>21719</v>
      </c>
      <c r="G1131" s="105">
        <v>22365</v>
      </c>
      <c r="H1131" s="105">
        <v>23112</v>
      </c>
      <c r="I1131" s="105">
        <v>24012</v>
      </c>
      <c r="J1131" s="105">
        <v>25087</v>
      </c>
      <c r="K1131" s="105">
        <v>26066</v>
      </c>
      <c r="L1131" s="195">
        <v>24245.5</v>
      </c>
      <c r="M1131" s="195">
        <v>24938.5</v>
      </c>
      <c r="N1131" s="195">
        <v>25599</v>
      </c>
      <c r="O1131" s="195">
        <v>26266.5</v>
      </c>
      <c r="P1131" s="195">
        <v>26956</v>
      </c>
      <c r="Q1131" s="195">
        <v>27824.5</v>
      </c>
      <c r="R1131" s="195">
        <v>29133</v>
      </c>
      <c r="S1131" s="195">
        <v>30988.5</v>
      </c>
      <c r="T1131" s="195">
        <v>33439</v>
      </c>
      <c r="U1131" s="195">
        <v>36222.5</v>
      </c>
      <c r="V1131" s="195">
        <v>38907</v>
      </c>
      <c r="W1131" s="195">
        <v>41321</v>
      </c>
      <c r="X1131" s="195">
        <v>43416.5</v>
      </c>
      <c r="Y1131" s="195">
        <v>45184</v>
      </c>
      <c r="Z1131" s="195">
        <v>46834.5</v>
      </c>
      <c r="AA1131" s="195">
        <v>48610.5</v>
      </c>
      <c r="AB1131" s="195">
        <v>50534.5</v>
      </c>
      <c r="AC1131" s="195">
        <v>52616</v>
      </c>
      <c r="AD1131" s="195">
        <v>54860</v>
      </c>
    </row>
    <row r="1132" spans="1:30" x14ac:dyDescent="0.2">
      <c r="A1132" s="77" t="s">
        <v>36</v>
      </c>
      <c r="B1132" s="79" t="s">
        <v>176</v>
      </c>
      <c r="C1132" s="105">
        <v>85</v>
      </c>
      <c r="D1132" s="105">
        <v>89</v>
      </c>
      <c r="E1132" s="105">
        <v>11634</v>
      </c>
      <c r="F1132" s="105">
        <v>12129</v>
      </c>
      <c r="G1132" s="105">
        <v>12534</v>
      </c>
      <c r="H1132" s="105">
        <v>12871</v>
      </c>
      <c r="I1132" s="105">
        <v>13229</v>
      </c>
      <c r="J1132" s="105">
        <v>13669</v>
      </c>
      <c r="K1132" s="105">
        <v>14295</v>
      </c>
      <c r="L1132" s="195">
        <v>10487</v>
      </c>
      <c r="M1132" s="195">
        <v>11074</v>
      </c>
      <c r="N1132" s="195">
        <v>11644.5</v>
      </c>
      <c r="O1132" s="195">
        <v>12183</v>
      </c>
      <c r="P1132" s="195">
        <v>12690</v>
      </c>
      <c r="Q1132" s="195">
        <v>13175.5</v>
      </c>
      <c r="R1132" s="195">
        <v>13635.5</v>
      </c>
      <c r="S1132" s="195">
        <v>14086</v>
      </c>
      <c r="T1132" s="195">
        <v>14550</v>
      </c>
      <c r="U1132" s="195">
        <v>15031.5</v>
      </c>
      <c r="V1132" s="195">
        <v>15632.5</v>
      </c>
      <c r="W1132" s="195">
        <v>16517</v>
      </c>
      <c r="X1132" s="195">
        <v>17739</v>
      </c>
      <c r="Y1132" s="195">
        <v>19319</v>
      </c>
      <c r="Z1132" s="195">
        <v>21066</v>
      </c>
      <c r="AA1132" s="195">
        <v>22709.5</v>
      </c>
      <c r="AB1132" s="195">
        <v>24190</v>
      </c>
      <c r="AC1132" s="195">
        <v>25514.5</v>
      </c>
      <c r="AD1132" s="195">
        <v>26699.5</v>
      </c>
    </row>
    <row r="1133" spans="1:30" x14ac:dyDescent="0.2">
      <c r="A1133" s="77" t="s">
        <v>36</v>
      </c>
      <c r="B1133" s="79" t="s">
        <v>176</v>
      </c>
      <c r="C1133" s="105">
        <v>90</v>
      </c>
      <c r="D1133" s="105">
        <v>94</v>
      </c>
      <c r="E1133" s="105">
        <v>4654</v>
      </c>
      <c r="F1133" s="105">
        <v>5105</v>
      </c>
      <c r="G1133" s="105">
        <v>5410</v>
      </c>
      <c r="H1133" s="105">
        <v>5643</v>
      </c>
      <c r="I1133" s="105">
        <v>5802</v>
      </c>
      <c r="J1133" s="105">
        <v>5921</v>
      </c>
      <c r="K1133" s="105">
        <v>6362</v>
      </c>
      <c r="L1133" s="195">
        <v>2525</v>
      </c>
      <c r="M1133" s="195">
        <v>2692.5</v>
      </c>
      <c r="N1133" s="195">
        <v>2880</v>
      </c>
      <c r="O1133" s="195">
        <v>3095</v>
      </c>
      <c r="P1133" s="195">
        <v>3327.5</v>
      </c>
      <c r="Q1133" s="195">
        <v>3562.5</v>
      </c>
      <c r="R1133" s="195">
        <v>3797.5</v>
      </c>
      <c r="S1133" s="195">
        <v>4031.5000000000005</v>
      </c>
      <c r="T1133" s="195">
        <v>4259.5</v>
      </c>
      <c r="U1133" s="195">
        <v>4480</v>
      </c>
      <c r="V1133" s="195">
        <v>4695.5</v>
      </c>
      <c r="W1133" s="195">
        <v>4905.5</v>
      </c>
      <c r="X1133" s="195">
        <v>5117</v>
      </c>
      <c r="Y1133" s="195">
        <v>5338.5</v>
      </c>
      <c r="Z1133" s="195">
        <v>5571</v>
      </c>
      <c r="AA1133" s="195">
        <v>5856.5</v>
      </c>
      <c r="AB1133" s="195">
        <v>6264</v>
      </c>
      <c r="AC1133" s="195">
        <v>6817</v>
      </c>
      <c r="AD1133" s="195">
        <v>7520.5</v>
      </c>
    </row>
    <row r="1134" spans="1:30" x14ac:dyDescent="0.2">
      <c r="A1134" s="77" t="s">
        <v>36</v>
      </c>
      <c r="B1134" s="79" t="s">
        <v>176</v>
      </c>
      <c r="C1134" s="105">
        <v>95</v>
      </c>
      <c r="D1134" s="105">
        <v>99</v>
      </c>
      <c r="E1134" s="105">
        <v>1203</v>
      </c>
      <c r="F1134" s="105">
        <v>1343</v>
      </c>
      <c r="G1134" s="105">
        <v>1541</v>
      </c>
      <c r="H1134" s="105">
        <v>1707</v>
      </c>
      <c r="I1134" s="105">
        <v>1777</v>
      </c>
      <c r="J1134" s="105">
        <v>1711</v>
      </c>
      <c r="K1134" s="105">
        <v>1876</v>
      </c>
      <c r="L1134" s="195">
        <v>338</v>
      </c>
      <c r="M1134" s="195">
        <v>372.5</v>
      </c>
      <c r="N1134" s="195">
        <v>408</v>
      </c>
      <c r="O1134" s="195">
        <v>444</v>
      </c>
      <c r="P1134" s="195">
        <v>481</v>
      </c>
      <c r="Q1134" s="195">
        <v>519</v>
      </c>
      <c r="R1134" s="195">
        <v>559.5</v>
      </c>
      <c r="S1134" s="195">
        <v>606</v>
      </c>
      <c r="T1134" s="195">
        <v>660</v>
      </c>
      <c r="U1134" s="195">
        <v>718</v>
      </c>
      <c r="V1134" s="195">
        <v>776</v>
      </c>
      <c r="W1134" s="195">
        <v>835.5</v>
      </c>
      <c r="X1134" s="195">
        <v>896</v>
      </c>
      <c r="Y1134" s="195">
        <v>955</v>
      </c>
      <c r="Z1134" s="195">
        <v>1014</v>
      </c>
      <c r="AA1134" s="195">
        <v>1074</v>
      </c>
      <c r="AB1134" s="195">
        <v>1134</v>
      </c>
      <c r="AC1134" s="195">
        <v>1196</v>
      </c>
      <c r="AD1134" s="195">
        <v>1262.5</v>
      </c>
    </row>
    <row r="1135" spans="1:30" x14ac:dyDescent="0.2">
      <c r="A1135" s="77" t="s">
        <v>36</v>
      </c>
      <c r="B1135" s="79" t="s">
        <v>176</v>
      </c>
      <c r="C1135" s="105">
        <v>100</v>
      </c>
      <c r="D1135" s="105">
        <v>104</v>
      </c>
      <c r="E1135" s="105">
        <v>220</v>
      </c>
      <c r="F1135" s="105">
        <v>235</v>
      </c>
      <c r="G1135" s="105">
        <v>251</v>
      </c>
      <c r="H1135" s="105">
        <v>268</v>
      </c>
      <c r="I1135" s="105">
        <v>287</v>
      </c>
      <c r="J1135" s="105">
        <v>309</v>
      </c>
      <c r="K1135" s="105">
        <v>334</v>
      </c>
      <c r="L1135" s="195">
        <v>22.5</v>
      </c>
      <c r="M1135" s="195">
        <v>23.5</v>
      </c>
      <c r="N1135" s="195">
        <v>25</v>
      </c>
      <c r="O1135" s="195">
        <v>27</v>
      </c>
      <c r="P1135" s="195">
        <v>29.5</v>
      </c>
      <c r="Q1135" s="195">
        <v>33</v>
      </c>
      <c r="R1135" s="195">
        <v>36.5</v>
      </c>
      <c r="S1135" s="195">
        <v>41</v>
      </c>
      <c r="T1135" s="195">
        <v>45.5</v>
      </c>
      <c r="U1135" s="195">
        <v>49.5</v>
      </c>
      <c r="V1135" s="195">
        <v>55</v>
      </c>
      <c r="W1135" s="195">
        <v>59.5</v>
      </c>
      <c r="X1135" s="195">
        <v>64</v>
      </c>
      <c r="Y1135" s="195">
        <v>71</v>
      </c>
      <c r="Z1135" s="195">
        <v>79</v>
      </c>
      <c r="AA1135" s="195">
        <v>86.5</v>
      </c>
      <c r="AB1135" s="195">
        <v>93.5</v>
      </c>
      <c r="AC1135" s="195">
        <v>102</v>
      </c>
      <c r="AD1135" s="195">
        <v>111</v>
      </c>
    </row>
    <row r="1136" spans="1:30" x14ac:dyDescent="0.2">
      <c r="A1136" s="77" t="s">
        <v>80</v>
      </c>
      <c r="B1136" s="79" t="s">
        <v>175</v>
      </c>
      <c r="C1136" s="105">
        <v>0</v>
      </c>
      <c r="D1136" s="105">
        <v>4</v>
      </c>
      <c r="E1136" s="105">
        <v>197003</v>
      </c>
      <c r="F1136" s="105">
        <v>198257</v>
      </c>
      <c r="G1136" s="105">
        <v>198807</v>
      </c>
      <c r="H1136" s="105">
        <v>198902</v>
      </c>
      <c r="I1136" s="105">
        <v>198896</v>
      </c>
      <c r="J1136" s="105">
        <v>199050</v>
      </c>
      <c r="K1136" s="105">
        <v>199047</v>
      </c>
      <c r="L1136" s="195">
        <v>196271</v>
      </c>
      <c r="M1136" s="195">
        <v>195194.5</v>
      </c>
      <c r="N1136" s="195">
        <v>194655</v>
      </c>
      <c r="O1136" s="195">
        <v>194519</v>
      </c>
      <c r="P1136" s="195">
        <v>194439.5</v>
      </c>
      <c r="Q1136" s="195">
        <v>194432</v>
      </c>
      <c r="R1136" s="195">
        <v>194506</v>
      </c>
      <c r="S1136" s="195">
        <v>194532</v>
      </c>
      <c r="T1136" s="195">
        <v>194503.5</v>
      </c>
      <c r="U1136" s="195">
        <v>194511.5</v>
      </c>
      <c r="V1136" s="195">
        <v>194570</v>
      </c>
      <c r="W1136" s="195">
        <v>194657.5</v>
      </c>
      <c r="X1136" s="195">
        <v>194770.5</v>
      </c>
      <c r="Y1136" s="195">
        <v>194859.5</v>
      </c>
      <c r="Z1136" s="195">
        <v>194820</v>
      </c>
      <c r="AA1136" s="195">
        <v>194607.5</v>
      </c>
      <c r="AB1136" s="195">
        <v>194276</v>
      </c>
      <c r="AC1136" s="195">
        <v>193823.5</v>
      </c>
      <c r="AD1136" s="195">
        <v>193294</v>
      </c>
    </row>
    <row r="1137" spans="1:30" x14ac:dyDescent="0.2">
      <c r="A1137" s="77" t="s">
        <v>80</v>
      </c>
      <c r="B1137" s="79" t="s">
        <v>175</v>
      </c>
      <c r="C1137" s="105">
        <v>5</v>
      </c>
      <c r="D1137" s="105">
        <v>9</v>
      </c>
      <c r="E1137" s="105">
        <v>187635</v>
      </c>
      <c r="F1137" s="105">
        <v>189563</v>
      </c>
      <c r="G1137" s="105">
        <v>191531</v>
      </c>
      <c r="H1137" s="105">
        <v>193443</v>
      </c>
      <c r="I1137" s="105">
        <v>195127</v>
      </c>
      <c r="J1137" s="105">
        <v>196392</v>
      </c>
      <c r="K1137" s="105">
        <v>197726</v>
      </c>
      <c r="L1137" s="195">
        <v>200873.5</v>
      </c>
      <c r="M1137" s="195">
        <v>200786.5</v>
      </c>
      <c r="N1137" s="195">
        <v>200042.5</v>
      </c>
      <c r="O1137" s="195">
        <v>198794.5</v>
      </c>
      <c r="P1137" s="195">
        <v>197496</v>
      </c>
      <c r="Q1137" s="195">
        <v>196214</v>
      </c>
      <c r="R1137" s="195">
        <v>195096.5</v>
      </c>
      <c r="S1137" s="195">
        <v>194522</v>
      </c>
      <c r="T1137" s="195">
        <v>194358.5</v>
      </c>
      <c r="U1137" s="195">
        <v>194260</v>
      </c>
      <c r="V1137" s="195">
        <v>194241</v>
      </c>
      <c r="W1137" s="195">
        <v>194309</v>
      </c>
      <c r="X1137" s="195">
        <v>194332.5</v>
      </c>
      <c r="Y1137" s="195">
        <v>194302</v>
      </c>
      <c r="Z1137" s="195">
        <v>194308</v>
      </c>
      <c r="AA1137" s="195">
        <v>194364.5</v>
      </c>
      <c r="AB1137" s="195">
        <v>194449.5</v>
      </c>
      <c r="AC1137" s="195">
        <v>194562</v>
      </c>
      <c r="AD1137" s="195">
        <v>194650.5</v>
      </c>
    </row>
    <row r="1138" spans="1:30" x14ac:dyDescent="0.2">
      <c r="A1138" s="77" t="s">
        <v>80</v>
      </c>
      <c r="B1138" s="79" t="s">
        <v>175</v>
      </c>
      <c r="C1138" s="105">
        <v>10</v>
      </c>
      <c r="D1138" s="105">
        <v>14</v>
      </c>
      <c r="E1138" s="105">
        <v>179528</v>
      </c>
      <c r="F1138" s="105">
        <v>181195</v>
      </c>
      <c r="G1138" s="105">
        <v>183067</v>
      </c>
      <c r="H1138" s="105">
        <v>185009</v>
      </c>
      <c r="I1138" s="105">
        <v>186871</v>
      </c>
      <c r="J1138" s="105">
        <v>188589</v>
      </c>
      <c r="K1138" s="105">
        <v>190631</v>
      </c>
      <c r="L1138" s="195">
        <v>192984</v>
      </c>
      <c r="M1138" s="195">
        <v>195265</v>
      </c>
      <c r="N1138" s="195">
        <v>197290</v>
      </c>
      <c r="O1138" s="195">
        <v>199144.5</v>
      </c>
      <c r="P1138" s="195">
        <v>200429</v>
      </c>
      <c r="Q1138" s="195">
        <v>200909.5</v>
      </c>
      <c r="R1138" s="195">
        <v>200795</v>
      </c>
      <c r="S1138" s="195">
        <v>200030.5</v>
      </c>
      <c r="T1138" s="195">
        <v>198767</v>
      </c>
      <c r="U1138" s="195">
        <v>197458</v>
      </c>
      <c r="V1138" s="195">
        <v>196170.5</v>
      </c>
      <c r="W1138" s="195">
        <v>195049</v>
      </c>
      <c r="X1138" s="195">
        <v>194471</v>
      </c>
      <c r="Y1138" s="195">
        <v>194304.5</v>
      </c>
      <c r="Z1138" s="195">
        <v>194202.5</v>
      </c>
      <c r="AA1138" s="195">
        <v>194180</v>
      </c>
      <c r="AB1138" s="195">
        <v>194246</v>
      </c>
      <c r="AC1138" s="195">
        <v>194266.5</v>
      </c>
      <c r="AD1138" s="195">
        <v>194233</v>
      </c>
    </row>
    <row r="1139" spans="1:30" x14ac:dyDescent="0.2">
      <c r="A1139" s="77" t="s">
        <v>80</v>
      </c>
      <c r="B1139" s="79" t="s">
        <v>175</v>
      </c>
      <c r="C1139" s="105">
        <v>15</v>
      </c>
      <c r="D1139" s="105">
        <v>19</v>
      </c>
      <c r="E1139" s="105">
        <v>174522</v>
      </c>
      <c r="F1139" s="105">
        <v>176298</v>
      </c>
      <c r="G1139" s="105">
        <v>177770</v>
      </c>
      <c r="H1139" s="105">
        <v>179060</v>
      </c>
      <c r="I1139" s="105">
        <v>180362</v>
      </c>
      <c r="J1139" s="105">
        <v>181761</v>
      </c>
      <c r="K1139" s="105">
        <v>183284</v>
      </c>
      <c r="L1139" s="195">
        <v>184121</v>
      </c>
      <c r="M1139" s="195">
        <v>185938.5</v>
      </c>
      <c r="N1139" s="195">
        <v>187590</v>
      </c>
      <c r="O1139" s="195">
        <v>189060.5</v>
      </c>
      <c r="P1139" s="195">
        <v>190938.5</v>
      </c>
      <c r="Q1139" s="195">
        <v>193252</v>
      </c>
      <c r="R1139" s="195">
        <v>195453</v>
      </c>
      <c r="S1139" s="195">
        <v>197409.5</v>
      </c>
      <c r="T1139" s="195">
        <v>199212.5</v>
      </c>
      <c r="U1139" s="195">
        <v>200458.5</v>
      </c>
      <c r="V1139" s="195">
        <v>200911.5</v>
      </c>
      <c r="W1139" s="195">
        <v>200779</v>
      </c>
      <c r="X1139" s="195">
        <v>200000.5</v>
      </c>
      <c r="Y1139" s="195">
        <v>198726</v>
      </c>
      <c r="Z1139" s="195">
        <v>197407</v>
      </c>
      <c r="AA1139" s="195">
        <v>196109.5</v>
      </c>
      <c r="AB1139" s="195">
        <v>194979.5</v>
      </c>
      <c r="AC1139" s="195">
        <v>194392</v>
      </c>
      <c r="AD1139" s="195">
        <v>194216</v>
      </c>
    </row>
    <row r="1140" spans="1:30" x14ac:dyDescent="0.2">
      <c r="A1140" s="77" t="s">
        <v>80</v>
      </c>
      <c r="B1140" s="79" t="s">
        <v>175</v>
      </c>
      <c r="C1140" s="105">
        <v>20</v>
      </c>
      <c r="D1140" s="105">
        <v>24</v>
      </c>
      <c r="E1140" s="105">
        <v>163838</v>
      </c>
      <c r="F1140" s="105">
        <v>166147</v>
      </c>
      <c r="G1140" s="105">
        <v>168878</v>
      </c>
      <c r="H1140" s="105">
        <v>171769</v>
      </c>
      <c r="I1140" s="105">
        <v>174419</v>
      </c>
      <c r="J1140" s="105">
        <v>176589</v>
      </c>
      <c r="K1140" s="105">
        <v>178331</v>
      </c>
      <c r="L1140" s="195">
        <v>177377.5</v>
      </c>
      <c r="M1140" s="195">
        <v>178842.5</v>
      </c>
      <c r="N1140" s="195">
        <v>180433</v>
      </c>
      <c r="O1140" s="195">
        <v>182118.5</v>
      </c>
      <c r="P1140" s="195">
        <v>183611</v>
      </c>
      <c r="Q1140" s="195">
        <v>185059.5</v>
      </c>
      <c r="R1140" s="195">
        <v>186667</v>
      </c>
      <c r="S1140" s="195">
        <v>188136</v>
      </c>
      <c r="T1140" s="195">
        <v>189461.5</v>
      </c>
      <c r="U1140" s="195">
        <v>191229</v>
      </c>
      <c r="V1140" s="195">
        <v>193457.5</v>
      </c>
      <c r="W1140" s="195">
        <v>195589.5</v>
      </c>
      <c r="X1140" s="195">
        <v>197485.5</v>
      </c>
      <c r="Y1140" s="195">
        <v>199233.5</v>
      </c>
      <c r="Z1140" s="195">
        <v>200432</v>
      </c>
      <c r="AA1140" s="195">
        <v>200846</v>
      </c>
      <c r="AB1140" s="195">
        <v>200680</v>
      </c>
      <c r="AC1140" s="195">
        <v>199874</v>
      </c>
      <c r="AD1140" s="195">
        <v>198577.5</v>
      </c>
    </row>
    <row r="1141" spans="1:30" x14ac:dyDescent="0.2">
      <c r="A1141" s="77" t="s">
        <v>80</v>
      </c>
      <c r="B1141" s="79" t="s">
        <v>175</v>
      </c>
      <c r="C1141" s="105">
        <v>25</v>
      </c>
      <c r="D1141" s="105">
        <v>29</v>
      </c>
      <c r="E1141" s="105">
        <v>157257</v>
      </c>
      <c r="F1141" s="105">
        <v>158934</v>
      </c>
      <c r="G1141" s="105">
        <v>160513</v>
      </c>
      <c r="H1141" s="105">
        <v>162089</v>
      </c>
      <c r="I1141" s="105">
        <v>163819</v>
      </c>
      <c r="J1141" s="105">
        <v>165802</v>
      </c>
      <c r="K1141" s="105">
        <v>168056</v>
      </c>
      <c r="L1141" s="195">
        <v>169931.5</v>
      </c>
      <c r="M1141" s="195">
        <v>171829.5</v>
      </c>
      <c r="N1141" s="195">
        <v>173721.5</v>
      </c>
      <c r="O1141" s="195">
        <v>175472</v>
      </c>
      <c r="P1141" s="195">
        <v>177029</v>
      </c>
      <c r="Q1141" s="195">
        <v>178402.5</v>
      </c>
      <c r="R1141" s="195">
        <v>179627.5</v>
      </c>
      <c r="S1141" s="195">
        <v>180991</v>
      </c>
      <c r="T1141" s="195">
        <v>182493</v>
      </c>
      <c r="U1141" s="195">
        <v>183848.5</v>
      </c>
      <c r="V1141" s="195">
        <v>185195.5</v>
      </c>
      <c r="W1141" s="195">
        <v>186721.5</v>
      </c>
      <c r="X1141" s="195">
        <v>188123</v>
      </c>
      <c r="Y1141" s="195">
        <v>189390</v>
      </c>
      <c r="Z1141" s="195">
        <v>191098</v>
      </c>
      <c r="AA1141" s="195">
        <v>193264</v>
      </c>
      <c r="AB1141" s="195">
        <v>195338.5</v>
      </c>
      <c r="AC1141" s="195">
        <v>197184.5</v>
      </c>
      <c r="AD1141" s="195">
        <v>198886</v>
      </c>
    </row>
    <row r="1142" spans="1:30" x14ac:dyDescent="0.2">
      <c r="A1142" s="77" t="s">
        <v>80</v>
      </c>
      <c r="B1142" s="79" t="s">
        <v>175</v>
      </c>
      <c r="C1142" s="105">
        <v>30</v>
      </c>
      <c r="D1142" s="105">
        <v>34</v>
      </c>
      <c r="E1142" s="105">
        <v>149501</v>
      </c>
      <c r="F1142" s="105">
        <v>151372</v>
      </c>
      <c r="G1142" s="105">
        <v>153424</v>
      </c>
      <c r="H1142" s="105">
        <v>155540</v>
      </c>
      <c r="I1142" s="105">
        <v>157538</v>
      </c>
      <c r="J1142" s="105">
        <v>159313</v>
      </c>
      <c r="K1142" s="105">
        <v>160909</v>
      </c>
      <c r="L1142" s="195">
        <v>164402.5</v>
      </c>
      <c r="M1142" s="195">
        <v>165479.5</v>
      </c>
      <c r="N1142" s="195">
        <v>166489.5</v>
      </c>
      <c r="O1142" s="195">
        <v>167491.5</v>
      </c>
      <c r="P1142" s="195">
        <v>168820</v>
      </c>
      <c r="Q1142" s="195">
        <v>170465.5</v>
      </c>
      <c r="R1142" s="195">
        <v>172163</v>
      </c>
      <c r="S1142" s="195">
        <v>173862.5</v>
      </c>
      <c r="T1142" s="195">
        <v>175458.5</v>
      </c>
      <c r="U1142" s="195">
        <v>176900.5</v>
      </c>
      <c r="V1142" s="195">
        <v>178192</v>
      </c>
      <c r="W1142" s="195">
        <v>179355.5</v>
      </c>
      <c r="X1142" s="195">
        <v>180666.5</v>
      </c>
      <c r="Y1142" s="195">
        <v>182120</v>
      </c>
      <c r="Z1142" s="195">
        <v>183431</v>
      </c>
      <c r="AA1142" s="195">
        <v>184736.5</v>
      </c>
      <c r="AB1142" s="195">
        <v>186221</v>
      </c>
      <c r="AC1142" s="195">
        <v>187586</v>
      </c>
      <c r="AD1142" s="195">
        <v>188821.5</v>
      </c>
    </row>
    <row r="1143" spans="1:30" x14ac:dyDescent="0.2">
      <c r="A1143" s="77" t="s">
        <v>80</v>
      </c>
      <c r="B1143" s="79" t="s">
        <v>175</v>
      </c>
      <c r="C1143" s="105">
        <v>35</v>
      </c>
      <c r="D1143" s="105">
        <v>39</v>
      </c>
      <c r="E1143" s="105">
        <v>142681</v>
      </c>
      <c r="F1143" s="105">
        <v>144383</v>
      </c>
      <c r="G1143" s="105">
        <v>146150</v>
      </c>
      <c r="H1143" s="105">
        <v>147949</v>
      </c>
      <c r="I1143" s="105">
        <v>149757</v>
      </c>
      <c r="J1143" s="105">
        <v>151560</v>
      </c>
      <c r="K1143" s="105">
        <v>153334</v>
      </c>
      <c r="L1143" s="195">
        <v>156837</v>
      </c>
      <c r="M1143" s="195">
        <v>158726</v>
      </c>
      <c r="N1143" s="195">
        <v>160424</v>
      </c>
      <c r="O1143" s="195">
        <v>162085</v>
      </c>
      <c r="P1143" s="195">
        <v>163398.5</v>
      </c>
      <c r="Q1143" s="195">
        <v>164380.5</v>
      </c>
      <c r="R1143" s="195">
        <v>165323.5</v>
      </c>
      <c r="S1143" s="195">
        <v>166206.5</v>
      </c>
      <c r="T1143" s="195">
        <v>167105.5</v>
      </c>
      <c r="U1143" s="195">
        <v>168355</v>
      </c>
      <c r="V1143" s="195">
        <v>169941.5</v>
      </c>
      <c r="W1143" s="195">
        <v>171594</v>
      </c>
      <c r="X1143" s="195">
        <v>173255.5</v>
      </c>
      <c r="Y1143" s="195">
        <v>174818</v>
      </c>
      <c r="Z1143" s="195">
        <v>176231.5</v>
      </c>
      <c r="AA1143" s="195">
        <v>177496.5</v>
      </c>
      <c r="AB1143" s="195">
        <v>178636.5</v>
      </c>
      <c r="AC1143" s="195">
        <v>179925.5</v>
      </c>
      <c r="AD1143" s="195">
        <v>181358.5</v>
      </c>
    </row>
    <row r="1144" spans="1:30" x14ac:dyDescent="0.2">
      <c r="A1144" s="77" t="s">
        <v>80</v>
      </c>
      <c r="B1144" s="79" t="s">
        <v>175</v>
      </c>
      <c r="C1144" s="105">
        <v>40</v>
      </c>
      <c r="D1144" s="105">
        <v>44</v>
      </c>
      <c r="E1144" s="105">
        <v>133955</v>
      </c>
      <c r="F1144" s="105">
        <v>136227</v>
      </c>
      <c r="G1144" s="105">
        <v>138362</v>
      </c>
      <c r="H1144" s="105">
        <v>140382</v>
      </c>
      <c r="I1144" s="105">
        <v>142331</v>
      </c>
      <c r="J1144" s="105">
        <v>144232</v>
      </c>
      <c r="K1144" s="105">
        <v>145853</v>
      </c>
      <c r="L1144" s="195">
        <v>143187</v>
      </c>
      <c r="M1144" s="195">
        <v>145938</v>
      </c>
      <c r="N1144" s="195">
        <v>148855.5</v>
      </c>
      <c r="O1144" s="195">
        <v>151590.5</v>
      </c>
      <c r="P1144" s="195">
        <v>154058.5</v>
      </c>
      <c r="Q1144" s="195">
        <v>156226.5</v>
      </c>
      <c r="R1144" s="195">
        <v>158029.5</v>
      </c>
      <c r="S1144" s="195">
        <v>159639.5</v>
      </c>
      <c r="T1144" s="195">
        <v>161229</v>
      </c>
      <c r="U1144" s="195">
        <v>162493.5</v>
      </c>
      <c r="V1144" s="195">
        <v>163446</v>
      </c>
      <c r="W1144" s="195">
        <v>164368.5</v>
      </c>
      <c r="X1144" s="195">
        <v>165237</v>
      </c>
      <c r="Y1144" s="195">
        <v>166125.5</v>
      </c>
      <c r="Z1144" s="195">
        <v>167362.5</v>
      </c>
      <c r="AA1144" s="195">
        <v>168933.5</v>
      </c>
      <c r="AB1144" s="195">
        <v>170571</v>
      </c>
      <c r="AC1144" s="195">
        <v>172219</v>
      </c>
      <c r="AD1144" s="195">
        <v>173771.5</v>
      </c>
    </row>
    <row r="1145" spans="1:30" x14ac:dyDescent="0.2">
      <c r="A1145" s="77" t="s">
        <v>80</v>
      </c>
      <c r="B1145" s="79" t="s">
        <v>175</v>
      </c>
      <c r="C1145" s="105">
        <v>45</v>
      </c>
      <c r="D1145" s="105">
        <v>49</v>
      </c>
      <c r="E1145" s="105">
        <v>118495</v>
      </c>
      <c r="F1145" s="105">
        <v>121513</v>
      </c>
      <c r="G1145" s="105">
        <v>124702</v>
      </c>
      <c r="H1145" s="105">
        <v>127946</v>
      </c>
      <c r="I1145" s="105">
        <v>131050.00000000001</v>
      </c>
      <c r="J1145" s="105">
        <v>133884</v>
      </c>
      <c r="K1145" s="105">
        <v>136193</v>
      </c>
      <c r="L1145" s="195">
        <v>133018</v>
      </c>
      <c r="M1145" s="195">
        <v>134383.5</v>
      </c>
      <c r="N1145" s="195">
        <v>135860</v>
      </c>
      <c r="O1145" s="195">
        <v>137528.5</v>
      </c>
      <c r="P1145" s="195">
        <v>139518</v>
      </c>
      <c r="Q1145" s="195">
        <v>141860</v>
      </c>
      <c r="R1145" s="195">
        <v>144553.5</v>
      </c>
      <c r="S1145" s="195">
        <v>147399</v>
      </c>
      <c r="T1145" s="195">
        <v>150075</v>
      </c>
      <c r="U1145" s="195">
        <v>152501</v>
      </c>
      <c r="V1145" s="195">
        <v>154643.5</v>
      </c>
      <c r="W1145" s="195">
        <v>156431</v>
      </c>
      <c r="X1145" s="195">
        <v>158032</v>
      </c>
      <c r="Y1145" s="195">
        <v>159617</v>
      </c>
      <c r="Z1145" s="195">
        <v>160881.5</v>
      </c>
      <c r="AA1145" s="195">
        <v>161838</v>
      </c>
      <c r="AB1145" s="195">
        <v>162766.5</v>
      </c>
      <c r="AC1145" s="195">
        <v>163641.5</v>
      </c>
      <c r="AD1145" s="195">
        <v>164537.5</v>
      </c>
    </row>
    <row r="1146" spans="1:30" x14ac:dyDescent="0.2">
      <c r="A1146" s="77" t="s">
        <v>80</v>
      </c>
      <c r="B1146" s="79" t="s">
        <v>175</v>
      </c>
      <c r="C1146" s="105">
        <v>50</v>
      </c>
      <c r="D1146" s="105">
        <v>54</v>
      </c>
      <c r="E1146" s="105">
        <v>100871</v>
      </c>
      <c r="F1146" s="105">
        <v>103934</v>
      </c>
      <c r="G1146" s="105">
        <v>107011</v>
      </c>
      <c r="H1146" s="105">
        <v>110121</v>
      </c>
      <c r="I1146" s="105">
        <v>113285</v>
      </c>
      <c r="J1146" s="105">
        <v>116515</v>
      </c>
      <c r="K1146" s="105">
        <v>119668</v>
      </c>
      <c r="L1146" s="195">
        <v>121471</v>
      </c>
      <c r="M1146" s="195">
        <v>123730.5</v>
      </c>
      <c r="N1146" s="195">
        <v>125797</v>
      </c>
      <c r="O1146" s="195">
        <v>127670.5</v>
      </c>
      <c r="P1146" s="195">
        <v>129310.49999999999</v>
      </c>
      <c r="Q1146" s="195">
        <v>130731.50000000001</v>
      </c>
      <c r="R1146" s="195">
        <v>132094.5</v>
      </c>
      <c r="S1146" s="195">
        <v>133542.5</v>
      </c>
      <c r="T1146" s="195">
        <v>135187</v>
      </c>
      <c r="U1146" s="195">
        <v>137156</v>
      </c>
      <c r="V1146" s="195">
        <v>139478</v>
      </c>
      <c r="W1146" s="195">
        <v>142150</v>
      </c>
      <c r="X1146" s="195">
        <v>144974</v>
      </c>
      <c r="Y1146" s="195">
        <v>147633</v>
      </c>
      <c r="Z1146" s="195">
        <v>150047</v>
      </c>
      <c r="AA1146" s="195">
        <v>152184</v>
      </c>
      <c r="AB1146" s="195">
        <v>153975.5</v>
      </c>
      <c r="AC1146" s="195">
        <v>155586</v>
      </c>
      <c r="AD1146" s="195">
        <v>157181.5</v>
      </c>
    </row>
    <row r="1147" spans="1:30" x14ac:dyDescent="0.2">
      <c r="A1147" s="77" t="s">
        <v>80</v>
      </c>
      <c r="B1147" s="79" t="s">
        <v>175</v>
      </c>
      <c r="C1147" s="105">
        <v>55</v>
      </c>
      <c r="D1147" s="105">
        <v>59</v>
      </c>
      <c r="E1147" s="105">
        <v>81547</v>
      </c>
      <c r="F1147" s="105">
        <v>84639</v>
      </c>
      <c r="G1147" s="105">
        <v>87847</v>
      </c>
      <c r="H1147" s="105">
        <v>91122</v>
      </c>
      <c r="I1147" s="105">
        <v>94394</v>
      </c>
      <c r="J1147" s="105">
        <v>97629</v>
      </c>
      <c r="K1147" s="105">
        <v>100763</v>
      </c>
      <c r="L1147" s="195">
        <v>104310</v>
      </c>
      <c r="M1147" s="195">
        <v>107335.5</v>
      </c>
      <c r="N1147" s="195">
        <v>110246</v>
      </c>
      <c r="O1147" s="195">
        <v>113004</v>
      </c>
      <c r="P1147" s="195">
        <v>115612</v>
      </c>
      <c r="Q1147" s="195">
        <v>118080</v>
      </c>
      <c r="R1147" s="195">
        <v>120341.5</v>
      </c>
      <c r="S1147" s="195">
        <v>122373.5</v>
      </c>
      <c r="T1147" s="195">
        <v>124225.5</v>
      </c>
      <c r="U1147" s="195">
        <v>125857.5</v>
      </c>
      <c r="V1147" s="195">
        <v>127283</v>
      </c>
      <c r="W1147" s="195">
        <v>128655</v>
      </c>
      <c r="X1147" s="195">
        <v>130113.49999999999</v>
      </c>
      <c r="Y1147" s="195">
        <v>131767</v>
      </c>
      <c r="Z1147" s="195">
        <v>133737.5</v>
      </c>
      <c r="AA1147" s="195">
        <v>136052.5</v>
      </c>
      <c r="AB1147" s="195">
        <v>138710.5</v>
      </c>
      <c r="AC1147" s="195">
        <v>141517.5</v>
      </c>
      <c r="AD1147" s="195">
        <v>144165.5</v>
      </c>
    </row>
    <row r="1148" spans="1:30" x14ac:dyDescent="0.2">
      <c r="A1148" s="77" t="s">
        <v>80</v>
      </c>
      <c r="B1148" s="79" t="s">
        <v>175</v>
      </c>
      <c r="C1148" s="105">
        <v>60</v>
      </c>
      <c r="D1148" s="105">
        <v>64</v>
      </c>
      <c r="E1148" s="105">
        <v>63274</v>
      </c>
      <c r="F1148" s="105">
        <v>65831</v>
      </c>
      <c r="G1148" s="105">
        <v>68597</v>
      </c>
      <c r="H1148" s="105">
        <v>71534</v>
      </c>
      <c r="I1148" s="105">
        <v>74579</v>
      </c>
      <c r="J1148" s="105">
        <v>77685</v>
      </c>
      <c r="K1148" s="105">
        <v>80723</v>
      </c>
      <c r="L1148" s="195">
        <v>83018.5</v>
      </c>
      <c r="M1148" s="195">
        <v>86327</v>
      </c>
      <c r="N1148" s="195">
        <v>89801</v>
      </c>
      <c r="O1148" s="195">
        <v>93223.5</v>
      </c>
      <c r="P1148" s="195">
        <v>96567.5</v>
      </c>
      <c r="Q1148" s="195">
        <v>99773</v>
      </c>
      <c r="R1148" s="195">
        <v>102775.5</v>
      </c>
      <c r="S1148" s="195">
        <v>105608</v>
      </c>
      <c r="T1148" s="195">
        <v>108303</v>
      </c>
      <c r="U1148" s="195">
        <v>110861</v>
      </c>
      <c r="V1148" s="195">
        <v>113290.5</v>
      </c>
      <c r="W1148" s="195">
        <v>115527</v>
      </c>
      <c r="X1148" s="195">
        <v>117546</v>
      </c>
      <c r="Y1148" s="195">
        <v>119395</v>
      </c>
      <c r="Z1148" s="195">
        <v>121036</v>
      </c>
      <c r="AA1148" s="195">
        <v>122481</v>
      </c>
      <c r="AB1148" s="195">
        <v>123877</v>
      </c>
      <c r="AC1148" s="195">
        <v>125358</v>
      </c>
      <c r="AD1148" s="195">
        <v>127029</v>
      </c>
    </row>
    <row r="1149" spans="1:30" x14ac:dyDescent="0.2">
      <c r="A1149" s="77" t="s">
        <v>80</v>
      </c>
      <c r="B1149" s="79" t="s">
        <v>175</v>
      </c>
      <c r="C1149" s="105">
        <v>65</v>
      </c>
      <c r="D1149" s="105">
        <v>69</v>
      </c>
      <c r="E1149" s="105">
        <v>48151</v>
      </c>
      <c r="F1149" s="105">
        <v>49925</v>
      </c>
      <c r="G1149" s="105">
        <v>51891</v>
      </c>
      <c r="H1149" s="105">
        <v>54035</v>
      </c>
      <c r="I1149" s="105">
        <v>56356</v>
      </c>
      <c r="J1149" s="105">
        <v>58837</v>
      </c>
      <c r="K1149" s="105">
        <v>61312</v>
      </c>
      <c r="L1149" s="195">
        <v>63621</v>
      </c>
      <c r="M1149" s="195">
        <v>66065</v>
      </c>
      <c r="N1149" s="195">
        <v>68713.5</v>
      </c>
      <c r="O1149" s="195">
        <v>71482.5</v>
      </c>
      <c r="P1149" s="195">
        <v>74394</v>
      </c>
      <c r="Q1149" s="195">
        <v>77475</v>
      </c>
      <c r="R1149" s="195">
        <v>80716.5</v>
      </c>
      <c r="S1149" s="195">
        <v>84029.5</v>
      </c>
      <c r="T1149" s="195">
        <v>87301.5</v>
      </c>
      <c r="U1149" s="195">
        <v>90508</v>
      </c>
      <c r="V1149" s="195">
        <v>93593</v>
      </c>
      <c r="W1149" s="195">
        <v>96496.5</v>
      </c>
      <c r="X1149" s="195">
        <v>99245.5</v>
      </c>
      <c r="Y1149" s="195">
        <v>101869</v>
      </c>
      <c r="Z1149" s="195">
        <v>104370</v>
      </c>
      <c r="AA1149" s="195">
        <v>106755.5</v>
      </c>
      <c r="AB1149" s="195">
        <v>108963</v>
      </c>
      <c r="AC1149" s="195">
        <v>110968</v>
      </c>
      <c r="AD1149" s="195">
        <v>112815.5</v>
      </c>
    </row>
    <row r="1150" spans="1:30" x14ac:dyDescent="0.2">
      <c r="A1150" s="77" t="s">
        <v>80</v>
      </c>
      <c r="B1150" s="79" t="s">
        <v>175</v>
      </c>
      <c r="C1150" s="105">
        <v>70</v>
      </c>
      <c r="D1150" s="105">
        <v>74</v>
      </c>
      <c r="E1150" s="105">
        <v>35958</v>
      </c>
      <c r="F1150" s="105">
        <v>37170</v>
      </c>
      <c r="G1150" s="105">
        <v>38483</v>
      </c>
      <c r="H1150" s="105">
        <v>39906</v>
      </c>
      <c r="I1150" s="105">
        <v>41466</v>
      </c>
      <c r="J1150" s="105">
        <v>43175</v>
      </c>
      <c r="K1150" s="105">
        <v>44858</v>
      </c>
      <c r="L1150" s="195">
        <v>46085</v>
      </c>
      <c r="M1150" s="195">
        <v>48087.5</v>
      </c>
      <c r="N1150" s="195">
        <v>50261</v>
      </c>
      <c r="O1150" s="195">
        <v>52463.5</v>
      </c>
      <c r="P1150" s="195">
        <v>54738</v>
      </c>
      <c r="Q1150" s="195">
        <v>57061</v>
      </c>
      <c r="R1150" s="195">
        <v>59432</v>
      </c>
      <c r="S1150" s="195">
        <v>61891.5</v>
      </c>
      <c r="T1150" s="195">
        <v>64468.500000000007</v>
      </c>
      <c r="U1150" s="195">
        <v>67183.5</v>
      </c>
      <c r="V1150" s="195">
        <v>70061.5</v>
      </c>
      <c r="W1150" s="195">
        <v>73093</v>
      </c>
      <c r="X1150" s="195">
        <v>76195.5</v>
      </c>
      <c r="Y1150" s="195">
        <v>79268</v>
      </c>
      <c r="Z1150" s="195">
        <v>82288</v>
      </c>
      <c r="AA1150" s="195">
        <v>85205.5</v>
      </c>
      <c r="AB1150" s="195">
        <v>87966</v>
      </c>
      <c r="AC1150" s="195">
        <v>90594</v>
      </c>
      <c r="AD1150" s="195">
        <v>93113.5</v>
      </c>
    </row>
    <row r="1151" spans="1:30" x14ac:dyDescent="0.2">
      <c r="A1151" s="77" t="s">
        <v>80</v>
      </c>
      <c r="B1151" s="79" t="s">
        <v>175</v>
      </c>
      <c r="C1151" s="105">
        <v>75</v>
      </c>
      <c r="D1151" s="105">
        <v>79</v>
      </c>
      <c r="E1151" s="105">
        <v>25243</v>
      </c>
      <c r="F1151" s="105">
        <v>26147</v>
      </c>
      <c r="G1151" s="105">
        <v>27132</v>
      </c>
      <c r="H1151" s="105">
        <v>28201</v>
      </c>
      <c r="I1151" s="105">
        <v>29340</v>
      </c>
      <c r="J1151" s="105">
        <v>30543</v>
      </c>
      <c r="K1151" s="105">
        <v>31654</v>
      </c>
      <c r="L1151" s="195">
        <v>31529</v>
      </c>
      <c r="M1151" s="195">
        <v>32706.5</v>
      </c>
      <c r="N1151" s="195">
        <v>34079</v>
      </c>
      <c r="O1151" s="195">
        <v>35591</v>
      </c>
      <c r="P1151" s="195">
        <v>37198.5</v>
      </c>
      <c r="Q1151" s="195">
        <v>38917.5</v>
      </c>
      <c r="R1151" s="195">
        <v>40771</v>
      </c>
      <c r="S1151" s="195">
        <v>42687.5</v>
      </c>
      <c r="T1151" s="195">
        <v>44638.5</v>
      </c>
      <c r="U1151" s="195">
        <v>46658.5</v>
      </c>
      <c r="V1151" s="195">
        <v>48730</v>
      </c>
      <c r="W1151" s="195">
        <v>50852.5</v>
      </c>
      <c r="X1151" s="195">
        <v>53058</v>
      </c>
      <c r="Y1151" s="195">
        <v>55374.5</v>
      </c>
      <c r="Z1151" s="195">
        <v>57821</v>
      </c>
      <c r="AA1151" s="195">
        <v>60416.5</v>
      </c>
      <c r="AB1151" s="195">
        <v>63153</v>
      </c>
      <c r="AC1151" s="195">
        <v>65960.5</v>
      </c>
      <c r="AD1151" s="195">
        <v>68749.5</v>
      </c>
    </row>
    <row r="1152" spans="1:30" x14ac:dyDescent="0.2">
      <c r="A1152" s="77" t="s">
        <v>80</v>
      </c>
      <c r="B1152" s="79" t="s">
        <v>175</v>
      </c>
      <c r="C1152" s="105">
        <v>80</v>
      </c>
      <c r="D1152" s="105">
        <v>84</v>
      </c>
      <c r="E1152" s="105">
        <v>16103.000000000002</v>
      </c>
      <c r="F1152" s="105">
        <v>16749</v>
      </c>
      <c r="G1152" s="105">
        <v>17423</v>
      </c>
      <c r="H1152" s="105">
        <v>18130</v>
      </c>
      <c r="I1152" s="105">
        <v>18881</v>
      </c>
      <c r="J1152" s="105">
        <v>19680</v>
      </c>
      <c r="K1152" s="105">
        <v>20500</v>
      </c>
      <c r="L1152" s="195">
        <v>19754</v>
      </c>
      <c r="M1152" s="195">
        <v>20538.5</v>
      </c>
      <c r="N1152" s="195">
        <v>21419.5</v>
      </c>
      <c r="O1152" s="195">
        <v>22313</v>
      </c>
      <c r="P1152" s="195">
        <v>23239</v>
      </c>
      <c r="Q1152" s="195">
        <v>24220</v>
      </c>
      <c r="R1152" s="195">
        <v>25247.5</v>
      </c>
      <c r="S1152" s="195">
        <v>26367.5</v>
      </c>
      <c r="T1152" s="195">
        <v>27605.5</v>
      </c>
      <c r="U1152" s="195">
        <v>28924.5</v>
      </c>
      <c r="V1152" s="195">
        <v>30337</v>
      </c>
      <c r="W1152" s="195">
        <v>31860</v>
      </c>
      <c r="X1152" s="195">
        <v>33439.5</v>
      </c>
      <c r="Y1152" s="195">
        <v>35055.5</v>
      </c>
      <c r="Z1152" s="195">
        <v>36734</v>
      </c>
      <c r="AA1152" s="195">
        <v>38460.5</v>
      </c>
      <c r="AB1152" s="195">
        <v>40238.5</v>
      </c>
      <c r="AC1152" s="195">
        <v>42093</v>
      </c>
      <c r="AD1152" s="195">
        <v>44045.5</v>
      </c>
    </row>
    <row r="1153" spans="1:30" x14ac:dyDescent="0.2">
      <c r="A1153" s="77" t="s">
        <v>80</v>
      </c>
      <c r="B1153" s="79" t="s">
        <v>175</v>
      </c>
      <c r="C1153" s="105">
        <v>85</v>
      </c>
      <c r="D1153" s="105">
        <v>89</v>
      </c>
      <c r="E1153" s="105">
        <v>8981</v>
      </c>
      <c r="F1153" s="105">
        <v>9427</v>
      </c>
      <c r="G1153" s="105">
        <v>9853</v>
      </c>
      <c r="H1153" s="105">
        <v>10256</v>
      </c>
      <c r="I1153" s="105">
        <v>10678</v>
      </c>
      <c r="J1153" s="105">
        <v>11130</v>
      </c>
      <c r="K1153" s="105">
        <v>11687</v>
      </c>
      <c r="L1153" s="195">
        <v>9968</v>
      </c>
      <c r="M1153" s="195">
        <v>10491</v>
      </c>
      <c r="N1153" s="195">
        <v>11148</v>
      </c>
      <c r="O1153" s="195">
        <v>11812.5</v>
      </c>
      <c r="P1153" s="195">
        <v>12468.5</v>
      </c>
      <c r="Q1153" s="195">
        <v>13105</v>
      </c>
      <c r="R1153" s="195">
        <v>13726</v>
      </c>
      <c r="S1153" s="195">
        <v>14347.5</v>
      </c>
      <c r="T1153" s="195">
        <v>14984</v>
      </c>
      <c r="U1153" s="195">
        <v>15647.5</v>
      </c>
      <c r="V1153" s="195">
        <v>16353.5</v>
      </c>
      <c r="W1153" s="195">
        <v>17096</v>
      </c>
      <c r="X1153" s="195">
        <v>17907.5</v>
      </c>
      <c r="Y1153" s="195">
        <v>18806</v>
      </c>
      <c r="Z1153" s="195">
        <v>19765</v>
      </c>
      <c r="AA1153" s="195">
        <v>20794.5</v>
      </c>
      <c r="AB1153" s="195">
        <v>21906</v>
      </c>
      <c r="AC1153" s="195">
        <v>23063.5</v>
      </c>
      <c r="AD1153" s="195">
        <v>24252.5</v>
      </c>
    </row>
    <row r="1154" spans="1:30" x14ac:dyDescent="0.2">
      <c r="A1154" s="77" t="s">
        <v>80</v>
      </c>
      <c r="B1154" s="79" t="s">
        <v>175</v>
      </c>
      <c r="C1154" s="105">
        <v>90</v>
      </c>
      <c r="D1154" s="105">
        <v>94</v>
      </c>
      <c r="E1154" s="105">
        <v>4094.9999999999995</v>
      </c>
      <c r="F1154" s="105">
        <v>4397</v>
      </c>
      <c r="G1154" s="105">
        <v>4621</v>
      </c>
      <c r="H1154" s="105">
        <v>4825</v>
      </c>
      <c r="I1154" s="105">
        <v>5013</v>
      </c>
      <c r="J1154" s="105">
        <v>5213</v>
      </c>
      <c r="K1154" s="105">
        <v>5580</v>
      </c>
      <c r="L1154" s="195">
        <v>4132</v>
      </c>
      <c r="M1154" s="195">
        <v>4300.5</v>
      </c>
      <c r="N1154" s="195">
        <v>4513.5</v>
      </c>
      <c r="O1154" s="195">
        <v>4752</v>
      </c>
      <c r="P1154" s="195">
        <v>5027</v>
      </c>
      <c r="Q1154" s="195">
        <v>5343</v>
      </c>
      <c r="R1154" s="195">
        <v>5692</v>
      </c>
      <c r="S1154" s="195">
        <v>6059.5</v>
      </c>
      <c r="T1154" s="195">
        <v>6433</v>
      </c>
      <c r="U1154" s="195">
        <v>6803</v>
      </c>
      <c r="V1154" s="195">
        <v>7164</v>
      </c>
      <c r="W1154" s="195">
        <v>7521</v>
      </c>
      <c r="X1154" s="195">
        <v>7882</v>
      </c>
      <c r="Y1154" s="195">
        <v>8253.5</v>
      </c>
      <c r="Z1154" s="195">
        <v>8645</v>
      </c>
      <c r="AA1154" s="195">
        <v>9064.5</v>
      </c>
      <c r="AB1154" s="195">
        <v>9506.5</v>
      </c>
      <c r="AC1154" s="195">
        <v>9992.5</v>
      </c>
      <c r="AD1154" s="195">
        <v>10531.5</v>
      </c>
    </row>
    <row r="1155" spans="1:30" x14ac:dyDescent="0.2">
      <c r="A1155" s="77" t="s">
        <v>80</v>
      </c>
      <c r="B1155" s="79" t="s">
        <v>175</v>
      </c>
      <c r="C1155" s="105">
        <v>95</v>
      </c>
      <c r="D1155" s="105">
        <v>99</v>
      </c>
      <c r="E1155" s="105">
        <v>1381</v>
      </c>
      <c r="F1155" s="105">
        <v>1493</v>
      </c>
      <c r="G1155" s="105">
        <v>1636</v>
      </c>
      <c r="H1155" s="105">
        <v>1764</v>
      </c>
      <c r="I1155" s="105">
        <v>1837</v>
      </c>
      <c r="J1155" s="105">
        <v>1833</v>
      </c>
      <c r="K1155" s="105">
        <v>1972</v>
      </c>
      <c r="L1155" s="195">
        <v>1257</v>
      </c>
      <c r="M1155" s="195">
        <v>1327.5</v>
      </c>
      <c r="N1155" s="195">
        <v>1403.5</v>
      </c>
      <c r="O1155" s="195">
        <v>1480</v>
      </c>
      <c r="P1155" s="195">
        <v>1556</v>
      </c>
      <c r="Q1155" s="195">
        <v>1634</v>
      </c>
      <c r="R1155" s="195">
        <v>1715.5</v>
      </c>
      <c r="S1155" s="195">
        <v>1803</v>
      </c>
      <c r="T1155" s="195">
        <v>1901.5</v>
      </c>
      <c r="U1155" s="195">
        <v>2015.4999999999998</v>
      </c>
      <c r="V1155" s="195">
        <v>2147.5</v>
      </c>
      <c r="W1155" s="195">
        <v>2293.5</v>
      </c>
      <c r="X1155" s="195">
        <v>2445.5</v>
      </c>
      <c r="Y1155" s="195">
        <v>2599.5</v>
      </c>
      <c r="Z1155" s="195">
        <v>2753.5</v>
      </c>
      <c r="AA1155" s="195">
        <v>2905.5</v>
      </c>
      <c r="AB1155" s="195">
        <v>3057</v>
      </c>
      <c r="AC1155" s="195">
        <v>3211.5</v>
      </c>
      <c r="AD1155" s="195">
        <v>3372.5</v>
      </c>
    </row>
    <row r="1156" spans="1:30" x14ac:dyDescent="0.2">
      <c r="A1156" s="77" t="s">
        <v>80</v>
      </c>
      <c r="B1156" s="79" t="s">
        <v>175</v>
      </c>
      <c r="C1156" s="105">
        <v>100</v>
      </c>
      <c r="D1156" s="105">
        <v>104</v>
      </c>
      <c r="E1156" s="105">
        <v>313</v>
      </c>
      <c r="F1156" s="105">
        <v>342</v>
      </c>
      <c r="G1156" s="105">
        <v>372</v>
      </c>
      <c r="H1156" s="105">
        <v>403</v>
      </c>
      <c r="I1156" s="105">
        <v>435</v>
      </c>
      <c r="J1156" s="105">
        <v>468</v>
      </c>
      <c r="K1156" s="105">
        <v>503</v>
      </c>
      <c r="L1156" s="195">
        <v>262</v>
      </c>
      <c r="M1156" s="195">
        <v>279</v>
      </c>
      <c r="N1156" s="195">
        <v>299.5</v>
      </c>
      <c r="O1156" s="195">
        <v>320</v>
      </c>
      <c r="P1156" s="195">
        <v>340.5</v>
      </c>
      <c r="Q1156" s="195">
        <v>362.5</v>
      </c>
      <c r="R1156" s="195">
        <v>384.5</v>
      </c>
      <c r="S1156" s="195">
        <v>406</v>
      </c>
      <c r="T1156" s="195">
        <v>428</v>
      </c>
      <c r="U1156" s="195">
        <v>449.5</v>
      </c>
      <c r="V1156" s="195">
        <v>472.5</v>
      </c>
      <c r="W1156" s="195">
        <v>497</v>
      </c>
      <c r="X1156" s="195">
        <v>523</v>
      </c>
      <c r="Y1156" s="195">
        <v>552.5</v>
      </c>
      <c r="Z1156" s="195">
        <v>586.5</v>
      </c>
      <c r="AA1156" s="195">
        <v>625</v>
      </c>
      <c r="AB1156" s="195">
        <v>667.5</v>
      </c>
      <c r="AC1156" s="195">
        <v>712</v>
      </c>
      <c r="AD1156" s="195">
        <v>756.5</v>
      </c>
    </row>
    <row r="1157" spans="1:30" x14ac:dyDescent="0.2">
      <c r="A1157" s="77" t="s">
        <v>80</v>
      </c>
      <c r="B1157" s="79" t="s">
        <v>176</v>
      </c>
      <c r="C1157" s="105">
        <v>0</v>
      </c>
      <c r="D1157" s="105">
        <v>4</v>
      </c>
      <c r="E1157" s="105">
        <v>188508</v>
      </c>
      <c r="F1157" s="105">
        <v>189751</v>
      </c>
      <c r="G1157" s="105">
        <v>190246</v>
      </c>
      <c r="H1157" s="105">
        <v>190260</v>
      </c>
      <c r="I1157" s="105">
        <v>190173</v>
      </c>
      <c r="J1157" s="105">
        <v>190263</v>
      </c>
      <c r="K1157" s="105">
        <v>190169</v>
      </c>
      <c r="L1157" s="195">
        <v>186252</v>
      </c>
      <c r="M1157" s="195">
        <v>185439</v>
      </c>
      <c r="N1157" s="195">
        <v>185114</v>
      </c>
      <c r="O1157" s="195">
        <v>185146</v>
      </c>
      <c r="P1157" s="195">
        <v>185207</v>
      </c>
      <c r="Q1157" s="195">
        <v>185316</v>
      </c>
      <c r="R1157" s="195">
        <v>185482.5</v>
      </c>
      <c r="S1157" s="195">
        <v>185583</v>
      </c>
      <c r="T1157" s="195">
        <v>185617</v>
      </c>
      <c r="U1157" s="195">
        <v>185674</v>
      </c>
      <c r="V1157" s="195">
        <v>185767.5</v>
      </c>
      <c r="W1157" s="195">
        <v>185879.5</v>
      </c>
      <c r="X1157" s="195">
        <v>186013.5</v>
      </c>
      <c r="Y1157" s="195">
        <v>186117.5</v>
      </c>
      <c r="Z1157" s="195">
        <v>186090.5</v>
      </c>
      <c r="AA1157" s="195">
        <v>185894</v>
      </c>
      <c r="AB1157" s="195">
        <v>185578</v>
      </c>
      <c r="AC1157" s="195">
        <v>185142.5</v>
      </c>
      <c r="AD1157" s="195">
        <v>184632</v>
      </c>
    </row>
    <row r="1158" spans="1:30" x14ac:dyDescent="0.2">
      <c r="A1158" s="77" t="s">
        <v>80</v>
      </c>
      <c r="B1158" s="79" t="s">
        <v>176</v>
      </c>
      <c r="C1158" s="105">
        <v>5</v>
      </c>
      <c r="D1158" s="105">
        <v>9</v>
      </c>
      <c r="E1158" s="105">
        <v>179615</v>
      </c>
      <c r="F1158" s="105">
        <v>181427</v>
      </c>
      <c r="G1158" s="105">
        <v>183314</v>
      </c>
      <c r="H1158" s="105">
        <v>185180</v>
      </c>
      <c r="I1158" s="105">
        <v>186839</v>
      </c>
      <c r="J1158" s="105">
        <v>188074</v>
      </c>
      <c r="K1158" s="105">
        <v>189371</v>
      </c>
      <c r="L1158" s="195">
        <v>190970</v>
      </c>
      <c r="M1158" s="195">
        <v>190621.5</v>
      </c>
      <c r="N1158" s="195">
        <v>189757.5</v>
      </c>
      <c r="O1158" s="195">
        <v>188526</v>
      </c>
      <c r="P1158" s="195">
        <v>187380.5</v>
      </c>
      <c r="Q1158" s="195">
        <v>186348</v>
      </c>
      <c r="R1158" s="195">
        <v>185486.5</v>
      </c>
      <c r="S1158" s="195">
        <v>185121.5</v>
      </c>
      <c r="T1158" s="195">
        <v>185121</v>
      </c>
      <c r="U1158" s="195">
        <v>185157.5</v>
      </c>
      <c r="V1158" s="195">
        <v>185250</v>
      </c>
      <c r="W1158" s="195">
        <v>185405.5</v>
      </c>
      <c r="X1158" s="195">
        <v>185497</v>
      </c>
      <c r="Y1158" s="195">
        <v>185523</v>
      </c>
      <c r="Z1158" s="195">
        <v>185573</v>
      </c>
      <c r="AA1158" s="195">
        <v>185660</v>
      </c>
      <c r="AB1158" s="195">
        <v>185765.5</v>
      </c>
      <c r="AC1158" s="195">
        <v>185893</v>
      </c>
      <c r="AD1158" s="195">
        <v>185993.5</v>
      </c>
    </row>
    <row r="1159" spans="1:30" x14ac:dyDescent="0.2">
      <c r="A1159" s="77" t="s">
        <v>80</v>
      </c>
      <c r="B1159" s="79" t="s">
        <v>176</v>
      </c>
      <c r="C1159" s="105">
        <v>10</v>
      </c>
      <c r="D1159" s="105">
        <v>14</v>
      </c>
      <c r="E1159" s="105">
        <v>172604</v>
      </c>
      <c r="F1159" s="105">
        <v>174109</v>
      </c>
      <c r="G1159" s="105">
        <v>175803</v>
      </c>
      <c r="H1159" s="105">
        <v>177563</v>
      </c>
      <c r="I1159" s="105">
        <v>179256</v>
      </c>
      <c r="J1159" s="105">
        <v>180822</v>
      </c>
      <c r="K1159" s="105">
        <v>182769</v>
      </c>
      <c r="L1159" s="195">
        <v>184695.5</v>
      </c>
      <c r="M1159" s="195">
        <v>186776.5</v>
      </c>
      <c r="N1159" s="195">
        <v>188537.5</v>
      </c>
      <c r="O1159" s="195">
        <v>190077.5</v>
      </c>
      <c r="P1159" s="195">
        <v>190991.5</v>
      </c>
      <c r="Q1159" s="195">
        <v>191107</v>
      </c>
      <c r="R1159" s="195">
        <v>190727.5</v>
      </c>
      <c r="S1159" s="195">
        <v>189840</v>
      </c>
      <c r="T1159" s="195">
        <v>188590</v>
      </c>
      <c r="U1159" s="195">
        <v>187431</v>
      </c>
      <c r="V1159" s="195">
        <v>186389</v>
      </c>
      <c r="W1159" s="195">
        <v>185520.5</v>
      </c>
      <c r="X1159" s="195">
        <v>185148</v>
      </c>
      <c r="Y1159" s="195">
        <v>185141</v>
      </c>
      <c r="Z1159" s="195">
        <v>185173</v>
      </c>
      <c r="AA1159" s="195">
        <v>185259</v>
      </c>
      <c r="AB1159" s="195">
        <v>185408</v>
      </c>
      <c r="AC1159" s="195">
        <v>185495</v>
      </c>
      <c r="AD1159" s="195">
        <v>185516.5</v>
      </c>
    </row>
    <row r="1160" spans="1:30" x14ac:dyDescent="0.2">
      <c r="A1160" s="77" t="s">
        <v>80</v>
      </c>
      <c r="B1160" s="79" t="s">
        <v>176</v>
      </c>
      <c r="C1160" s="105">
        <v>15</v>
      </c>
      <c r="D1160" s="105">
        <v>19</v>
      </c>
      <c r="E1160" s="105">
        <v>168926</v>
      </c>
      <c r="F1160" s="105">
        <v>170686</v>
      </c>
      <c r="G1160" s="105">
        <v>172077</v>
      </c>
      <c r="H1160" s="105">
        <v>173212</v>
      </c>
      <c r="I1160" s="105">
        <v>174294</v>
      </c>
      <c r="J1160" s="105">
        <v>175437</v>
      </c>
      <c r="K1160" s="105">
        <v>176809</v>
      </c>
      <c r="L1160" s="195">
        <v>176621.5</v>
      </c>
      <c r="M1160" s="195">
        <v>178405.5</v>
      </c>
      <c r="N1160" s="195">
        <v>180021.5</v>
      </c>
      <c r="O1160" s="195">
        <v>181448.5</v>
      </c>
      <c r="P1160" s="195">
        <v>183248.5</v>
      </c>
      <c r="Q1160" s="195">
        <v>185420.5</v>
      </c>
      <c r="R1160" s="195">
        <v>187402.5</v>
      </c>
      <c r="S1160" s="195">
        <v>189080</v>
      </c>
      <c r="T1160" s="195">
        <v>190556</v>
      </c>
      <c r="U1160" s="195">
        <v>191422</v>
      </c>
      <c r="V1160" s="195">
        <v>191499.5</v>
      </c>
      <c r="W1160" s="195">
        <v>191089.5</v>
      </c>
      <c r="X1160" s="195">
        <v>190176</v>
      </c>
      <c r="Y1160" s="195">
        <v>188901.5</v>
      </c>
      <c r="Z1160" s="195">
        <v>187718.5</v>
      </c>
      <c r="AA1160" s="195">
        <v>186653.5</v>
      </c>
      <c r="AB1160" s="195">
        <v>185762</v>
      </c>
      <c r="AC1160" s="195">
        <v>185369</v>
      </c>
      <c r="AD1160" s="195">
        <v>185342</v>
      </c>
    </row>
    <row r="1161" spans="1:30" x14ac:dyDescent="0.2">
      <c r="A1161" s="77" t="s">
        <v>80</v>
      </c>
      <c r="B1161" s="79" t="s">
        <v>176</v>
      </c>
      <c r="C1161" s="105">
        <v>20</v>
      </c>
      <c r="D1161" s="105">
        <v>24</v>
      </c>
      <c r="E1161" s="105">
        <v>159556</v>
      </c>
      <c r="F1161" s="105">
        <v>161964</v>
      </c>
      <c r="G1161" s="105">
        <v>164785</v>
      </c>
      <c r="H1161" s="105">
        <v>167734</v>
      </c>
      <c r="I1161" s="105">
        <v>170385</v>
      </c>
      <c r="J1161" s="105">
        <v>172474</v>
      </c>
      <c r="K1161" s="105">
        <v>174145</v>
      </c>
      <c r="L1161" s="195">
        <v>171780.5</v>
      </c>
      <c r="M1161" s="195">
        <v>173109</v>
      </c>
      <c r="N1161" s="195">
        <v>174556</v>
      </c>
      <c r="O1161" s="195">
        <v>176101</v>
      </c>
      <c r="P1161" s="195">
        <v>177469</v>
      </c>
      <c r="Q1161" s="195">
        <v>178819</v>
      </c>
      <c r="R1161" s="195">
        <v>180348</v>
      </c>
      <c r="S1161" s="195">
        <v>181747</v>
      </c>
      <c r="T1161" s="195">
        <v>182997</v>
      </c>
      <c r="U1161" s="195">
        <v>184658.5</v>
      </c>
      <c r="V1161" s="195">
        <v>186721</v>
      </c>
      <c r="W1161" s="195">
        <v>188612.5</v>
      </c>
      <c r="X1161" s="195">
        <v>190210.5</v>
      </c>
      <c r="Y1161" s="195">
        <v>191610.5</v>
      </c>
      <c r="Z1161" s="195">
        <v>192405</v>
      </c>
      <c r="AA1161" s="195">
        <v>192416.5</v>
      </c>
      <c r="AB1161" s="195">
        <v>191945.5</v>
      </c>
      <c r="AC1161" s="195">
        <v>190975</v>
      </c>
      <c r="AD1161" s="195">
        <v>189646.5</v>
      </c>
    </row>
    <row r="1162" spans="1:30" x14ac:dyDescent="0.2">
      <c r="A1162" s="77" t="s">
        <v>80</v>
      </c>
      <c r="B1162" s="79" t="s">
        <v>176</v>
      </c>
      <c r="C1162" s="105">
        <v>25</v>
      </c>
      <c r="D1162" s="105">
        <v>29</v>
      </c>
      <c r="E1162" s="105">
        <v>154118</v>
      </c>
      <c r="F1162" s="105">
        <v>155983</v>
      </c>
      <c r="G1162" s="105">
        <v>157725</v>
      </c>
      <c r="H1162" s="105">
        <v>159436</v>
      </c>
      <c r="I1162" s="105">
        <v>161294</v>
      </c>
      <c r="J1162" s="105">
        <v>163390</v>
      </c>
      <c r="K1162" s="105">
        <v>165689</v>
      </c>
      <c r="L1162" s="195">
        <v>167041.5</v>
      </c>
      <c r="M1162" s="195">
        <v>168716.5</v>
      </c>
      <c r="N1162" s="195">
        <v>170344.5</v>
      </c>
      <c r="O1162" s="195">
        <v>171834</v>
      </c>
      <c r="P1162" s="195">
        <v>173154.5</v>
      </c>
      <c r="Q1162" s="195">
        <v>174316.5</v>
      </c>
      <c r="R1162" s="195">
        <v>175351.5</v>
      </c>
      <c r="S1162" s="195">
        <v>176538.5</v>
      </c>
      <c r="T1162" s="195">
        <v>177870</v>
      </c>
      <c r="U1162" s="195">
        <v>179070</v>
      </c>
      <c r="V1162" s="195">
        <v>180291</v>
      </c>
      <c r="W1162" s="195">
        <v>181714</v>
      </c>
      <c r="X1162" s="195">
        <v>183019.5</v>
      </c>
      <c r="Y1162" s="195">
        <v>184184.5</v>
      </c>
      <c r="Z1162" s="195">
        <v>185762</v>
      </c>
      <c r="AA1162" s="195">
        <v>187742</v>
      </c>
      <c r="AB1162" s="195">
        <v>189556</v>
      </c>
      <c r="AC1162" s="195">
        <v>191082.5</v>
      </c>
      <c r="AD1162" s="195">
        <v>192415</v>
      </c>
    </row>
    <row r="1163" spans="1:30" x14ac:dyDescent="0.2">
      <c r="A1163" s="77" t="s">
        <v>80</v>
      </c>
      <c r="B1163" s="79" t="s">
        <v>176</v>
      </c>
      <c r="C1163" s="105">
        <v>30</v>
      </c>
      <c r="D1163" s="105">
        <v>34</v>
      </c>
      <c r="E1163" s="105">
        <v>146652</v>
      </c>
      <c r="F1163" s="105">
        <v>148633</v>
      </c>
      <c r="G1163" s="105">
        <v>150931</v>
      </c>
      <c r="H1163" s="105">
        <v>153384</v>
      </c>
      <c r="I1163" s="105">
        <v>155735</v>
      </c>
      <c r="J1163" s="105">
        <v>157818</v>
      </c>
      <c r="K1163" s="105">
        <v>159591</v>
      </c>
      <c r="L1163" s="195">
        <v>162818</v>
      </c>
      <c r="M1163" s="195">
        <v>164077</v>
      </c>
      <c r="N1163" s="195">
        <v>165188</v>
      </c>
      <c r="O1163" s="195">
        <v>166184</v>
      </c>
      <c r="P1163" s="195">
        <v>167393.5</v>
      </c>
      <c r="Q1163" s="195">
        <v>168832</v>
      </c>
      <c r="R1163" s="195">
        <v>170272.5</v>
      </c>
      <c r="S1163" s="195">
        <v>171690</v>
      </c>
      <c r="T1163" s="195">
        <v>173006.5</v>
      </c>
      <c r="U1163" s="195">
        <v>174194</v>
      </c>
      <c r="V1163" s="195">
        <v>175254</v>
      </c>
      <c r="W1163" s="195">
        <v>176207.5</v>
      </c>
      <c r="X1163" s="195">
        <v>177322</v>
      </c>
      <c r="Y1163" s="195">
        <v>178586.5</v>
      </c>
      <c r="Z1163" s="195">
        <v>179724</v>
      </c>
      <c r="AA1163" s="195">
        <v>180882.5</v>
      </c>
      <c r="AB1163" s="195">
        <v>182246.5</v>
      </c>
      <c r="AC1163" s="195">
        <v>183497.5</v>
      </c>
      <c r="AD1163" s="195">
        <v>184609.5</v>
      </c>
    </row>
    <row r="1164" spans="1:30" x14ac:dyDescent="0.2">
      <c r="A1164" s="77" t="s">
        <v>80</v>
      </c>
      <c r="B1164" s="79" t="s">
        <v>176</v>
      </c>
      <c r="C1164" s="105">
        <v>35</v>
      </c>
      <c r="D1164" s="105">
        <v>39</v>
      </c>
      <c r="E1164" s="105">
        <v>141380</v>
      </c>
      <c r="F1164" s="105">
        <v>142971</v>
      </c>
      <c r="G1164" s="105">
        <v>144602</v>
      </c>
      <c r="H1164" s="105">
        <v>146274</v>
      </c>
      <c r="I1164" s="105">
        <v>148032</v>
      </c>
      <c r="J1164" s="105">
        <v>149904</v>
      </c>
      <c r="K1164" s="105">
        <v>151816</v>
      </c>
      <c r="L1164" s="195">
        <v>155525.5</v>
      </c>
      <c r="M1164" s="195">
        <v>157458.5</v>
      </c>
      <c r="N1164" s="195">
        <v>159239</v>
      </c>
      <c r="O1164" s="195">
        <v>161038.5</v>
      </c>
      <c r="P1164" s="195">
        <v>162539.5</v>
      </c>
      <c r="Q1164" s="195">
        <v>163718.5</v>
      </c>
      <c r="R1164" s="195">
        <v>164823.5</v>
      </c>
      <c r="S1164" s="195">
        <v>165795.5</v>
      </c>
      <c r="T1164" s="195">
        <v>166676.5</v>
      </c>
      <c r="U1164" s="195">
        <v>167795</v>
      </c>
      <c r="V1164" s="195">
        <v>169163</v>
      </c>
      <c r="W1164" s="195">
        <v>170549</v>
      </c>
      <c r="X1164" s="195">
        <v>171920.5</v>
      </c>
      <c r="Y1164" s="195">
        <v>173193.5</v>
      </c>
      <c r="Z1164" s="195">
        <v>174339.5</v>
      </c>
      <c r="AA1164" s="195">
        <v>175360</v>
      </c>
      <c r="AB1164" s="195">
        <v>176277</v>
      </c>
      <c r="AC1164" s="195">
        <v>177357.5</v>
      </c>
      <c r="AD1164" s="195">
        <v>178588</v>
      </c>
    </row>
    <row r="1165" spans="1:30" x14ac:dyDescent="0.2">
      <c r="A1165" s="77" t="s">
        <v>80</v>
      </c>
      <c r="B1165" s="79" t="s">
        <v>176</v>
      </c>
      <c r="C1165" s="105">
        <v>40</v>
      </c>
      <c r="D1165" s="105">
        <v>44</v>
      </c>
      <c r="E1165" s="105">
        <v>133704</v>
      </c>
      <c r="F1165" s="105">
        <v>135928</v>
      </c>
      <c r="G1165" s="105">
        <v>138051</v>
      </c>
      <c r="H1165" s="105">
        <v>140079</v>
      </c>
      <c r="I1165" s="105">
        <v>142026</v>
      </c>
      <c r="J1165" s="105">
        <v>143892</v>
      </c>
      <c r="K1165" s="105">
        <v>145442</v>
      </c>
      <c r="L1165" s="195">
        <v>142764.5</v>
      </c>
      <c r="M1165" s="195">
        <v>145459.5</v>
      </c>
      <c r="N1165" s="195">
        <v>148320</v>
      </c>
      <c r="O1165" s="195">
        <v>151018.5</v>
      </c>
      <c r="P1165" s="195">
        <v>153472.5</v>
      </c>
      <c r="Q1165" s="195">
        <v>155646</v>
      </c>
      <c r="R1165" s="195">
        <v>157485.5</v>
      </c>
      <c r="S1165" s="195">
        <v>159175</v>
      </c>
      <c r="T1165" s="195">
        <v>160898.5</v>
      </c>
      <c r="U1165" s="195">
        <v>162342.5</v>
      </c>
      <c r="V1165" s="195">
        <v>163480.5</v>
      </c>
      <c r="W1165" s="195">
        <v>164554</v>
      </c>
      <c r="X1165" s="195">
        <v>165500</v>
      </c>
      <c r="Y1165" s="195">
        <v>166358</v>
      </c>
      <c r="Z1165" s="195">
        <v>167454.5</v>
      </c>
      <c r="AA1165" s="195">
        <v>168800.5</v>
      </c>
      <c r="AB1165" s="195">
        <v>170164.5</v>
      </c>
      <c r="AC1165" s="195">
        <v>171515</v>
      </c>
      <c r="AD1165" s="195">
        <v>172769.5</v>
      </c>
    </row>
    <row r="1166" spans="1:30" x14ac:dyDescent="0.2">
      <c r="A1166" s="77" t="s">
        <v>80</v>
      </c>
      <c r="B1166" s="79" t="s">
        <v>176</v>
      </c>
      <c r="C1166" s="105">
        <v>45</v>
      </c>
      <c r="D1166" s="105">
        <v>49</v>
      </c>
      <c r="E1166" s="105">
        <v>119271</v>
      </c>
      <c r="F1166" s="105">
        <v>122234</v>
      </c>
      <c r="G1166" s="105">
        <v>125361</v>
      </c>
      <c r="H1166" s="105">
        <v>128544.00000000001</v>
      </c>
      <c r="I1166" s="105">
        <v>131595</v>
      </c>
      <c r="J1166" s="105">
        <v>134387</v>
      </c>
      <c r="K1166" s="105">
        <v>136746</v>
      </c>
      <c r="L1166" s="195">
        <v>133976.5</v>
      </c>
      <c r="M1166" s="195">
        <v>135182.5</v>
      </c>
      <c r="N1166" s="195">
        <v>136523.5</v>
      </c>
      <c r="O1166" s="195">
        <v>138084</v>
      </c>
      <c r="P1166" s="195">
        <v>139983</v>
      </c>
      <c r="Q1166" s="195">
        <v>142252</v>
      </c>
      <c r="R1166" s="195">
        <v>144887</v>
      </c>
      <c r="S1166" s="195">
        <v>147682</v>
      </c>
      <c r="T1166" s="195">
        <v>150326.5</v>
      </c>
      <c r="U1166" s="195">
        <v>152738.5</v>
      </c>
      <c r="V1166" s="195">
        <v>154881</v>
      </c>
      <c r="W1166" s="195">
        <v>156699</v>
      </c>
      <c r="X1166" s="195">
        <v>158372</v>
      </c>
      <c r="Y1166" s="195">
        <v>160081.5</v>
      </c>
      <c r="Z1166" s="195">
        <v>161514</v>
      </c>
      <c r="AA1166" s="195">
        <v>162641.5</v>
      </c>
      <c r="AB1166" s="195">
        <v>163706.5</v>
      </c>
      <c r="AC1166" s="195">
        <v>164646.5</v>
      </c>
      <c r="AD1166" s="195">
        <v>165500.5</v>
      </c>
    </row>
    <row r="1167" spans="1:30" x14ac:dyDescent="0.2">
      <c r="A1167" s="77" t="s">
        <v>80</v>
      </c>
      <c r="B1167" s="79" t="s">
        <v>176</v>
      </c>
      <c r="C1167" s="105">
        <v>50</v>
      </c>
      <c r="D1167" s="105">
        <v>54</v>
      </c>
      <c r="E1167" s="105">
        <v>102647</v>
      </c>
      <c r="F1167" s="105">
        <v>105733</v>
      </c>
      <c r="G1167" s="105">
        <v>108816</v>
      </c>
      <c r="H1167" s="105">
        <v>111894</v>
      </c>
      <c r="I1167" s="105">
        <v>114993</v>
      </c>
      <c r="J1167" s="105">
        <v>118129</v>
      </c>
      <c r="K1167" s="105">
        <v>121310</v>
      </c>
      <c r="L1167" s="195">
        <v>124408.5</v>
      </c>
      <c r="M1167" s="195">
        <v>126530</v>
      </c>
      <c r="N1167" s="195">
        <v>128437.5</v>
      </c>
      <c r="O1167" s="195">
        <v>130132.5</v>
      </c>
      <c r="P1167" s="195">
        <v>131572</v>
      </c>
      <c r="Q1167" s="195">
        <v>132799.5</v>
      </c>
      <c r="R1167" s="195">
        <v>133992</v>
      </c>
      <c r="S1167" s="195">
        <v>135302.5</v>
      </c>
      <c r="T1167" s="195">
        <v>136838</v>
      </c>
      <c r="U1167" s="195">
        <v>138715</v>
      </c>
      <c r="V1167" s="195">
        <v>140964</v>
      </c>
      <c r="W1167" s="195">
        <v>143578</v>
      </c>
      <c r="X1167" s="195">
        <v>146352.5</v>
      </c>
      <c r="Y1167" s="195">
        <v>148979</v>
      </c>
      <c r="Z1167" s="195">
        <v>151376</v>
      </c>
      <c r="AA1167" s="195">
        <v>153508</v>
      </c>
      <c r="AB1167" s="195">
        <v>155319.5</v>
      </c>
      <c r="AC1167" s="195">
        <v>156989</v>
      </c>
      <c r="AD1167" s="195">
        <v>158694.5</v>
      </c>
    </row>
    <row r="1168" spans="1:30" x14ac:dyDescent="0.2">
      <c r="A1168" s="77" t="s">
        <v>80</v>
      </c>
      <c r="B1168" s="79" t="s">
        <v>176</v>
      </c>
      <c r="C1168" s="105">
        <v>55</v>
      </c>
      <c r="D1168" s="105">
        <v>59</v>
      </c>
      <c r="E1168" s="105">
        <v>84457</v>
      </c>
      <c r="F1168" s="105">
        <v>87610</v>
      </c>
      <c r="G1168" s="105">
        <v>90872</v>
      </c>
      <c r="H1168" s="105">
        <v>94189</v>
      </c>
      <c r="I1168" s="105">
        <v>97482</v>
      </c>
      <c r="J1168" s="105">
        <v>100706</v>
      </c>
      <c r="K1168" s="105">
        <v>103882</v>
      </c>
      <c r="L1168" s="195">
        <v>108985.5</v>
      </c>
      <c r="M1168" s="195">
        <v>112065.5</v>
      </c>
      <c r="N1168" s="195">
        <v>114932</v>
      </c>
      <c r="O1168" s="195">
        <v>117606.5</v>
      </c>
      <c r="P1168" s="195">
        <v>120110.5</v>
      </c>
      <c r="Q1168" s="195">
        <v>122449</v>
      </c>
      <c r="R1168" s="195">
        <v>124568.5</v>
      </c>
      <c r="S1168" s="195">
        <v>126451</v>
      </c>
      <c r="T1168" s="195">
        <v>128128.99999999999</v>
      </c>
      <c r="U1168" s="195">
        <v>129560.49999999999</v>
      </c>
      <c r="V1168" s="195">
        <v>130787</v>
      </c>
      <c r="W1168" s="195">
        <v>131983.5</v>
      </c>
      <c r="X1168" s="195">
        <v>133298</v>
      </c>
      <c r="Y1168" s="195">
        <v>134834.5</v>
      </c>
      <c r="Z1168" s="195">
        <v>136707.5</v>
      </c>
      <c r="AA1168" s="195">
        <v>138949</v>
      </c>
      <c r="AB1168" s="195">
        <v>141550.5</v>
      </c>
      <c r="AC1168" s="195">
        <v>144309</v>
      </c>
      <c r="AD1168" s="195">
        <v>146922.5</v>
      </c>
    </row>
    <row r="1169" spans="1:30" x14ac:dyDescent="0.2">
      <c r="A1169" s="77" t="s">
        <v>80</v>
      </c>
      <c r="B1169" s="79" t="s">
        <v>176</v>
      </c>
      <c r="C1169" s="105">
        <v>60</v>
      </c>
      <c r="D1169" s="105">
        <v>64</v>
      </c>
      <c r="E1169" s="105">
        <v>67034</v>
      </c>
      <c r="F1169" s="105">
        <v>69769</v>
      </c>
      <c r="G1169" s="105">
        <v>72680</v>
      </c>
      <c r="H1169" s="105">
        <v>75730</v>
      </c>
      <c r="I1169" s="105">
        <v>78865</v>
      </c>
      <c r="J1169" s="105">
        <v>82042</v>
      </c>
      <c r="K1169" s="105">
        <v>85203</v>
      </c>
      <c r="L1169" s="195">
        <v>88255</v>
      </c>
      <c r="M1169" s="195">
        <v>91890</v>
      </c>
      <c r="N1169" s="195">
        <v>95646</v>
      </c>
      <c r="O1169" s="195">
        <v>99317.5</v>
      </c>
      <c r="P1169" s="195">
        <v>102852.5</v>
      </c>
      <c r="Q1169" s="195">
        <v>106193</v>
      </c>
      <c r="R1169" s="195">
        <v>109260</v>
      </c>
      <c r="S1169" s="195">
        <v>112079.5</v>
      </c>
      <c r="T1169" s="195">
        <v>114715.5</v>
      </c>
      <c r="U1169" s="195">
        <v>117190.5</v>
      </c>
      <c r="V1169" s="195">
        <v>119509</v>
      </c>
      <c r="W1169" s="195">
        <v>121615.5</v>
      </c>
      <c r="X1169" s="195">
        <v>123491.5</v>
      </c>
      <c r="Y1169" s="195">
        <v>125170</v>
      </c>
      <c r="Z1169" s="195">
        <v>126610</v>
      </c>
      <c r="AA1169" s="195">
        <v>127849.5</v>
      </c>
      <c r="AB1169" s="195">
        <v>129059.50000000001</v>
      </c>
      <c r="AC1169" s="195">
        <v>130386</v>
      </c>
      <c r="AD1169" s="195">
        <v>131931</v>
      </c>
    </row>
    <row r="1170" spans="1:30" x14ac:dyDescent="0.2">
      <c r="A1170" s="77" t="s">
        <v>80</v>
      </c>
      <c r="B1170" s="79" t="s">
        <v>176</v>
      </c>
      <c r="C1170" s="105">
        <v>65</v>
      </c>
      <c r="D1170" s="105">
        <v>69</v>
      </c>
      <c r="E1170" s="105">
        <v>52038</v>
      </c>
      <c r="F1170" s="105">
        <v>54084</v>
      </c>
      <c r="G1170" s="105">
        <v>56337</v>
      </c>
      <c r="H1170" s="105">
        <v>58774</v>
      </c>
      <c r="I1170" s="105">
        <v>61362</v>
      </c>
      <c r="J1170" s="105">
        <v>64068</v>
      </c>
      <c r="K1170" s="105">
        <v>66765</v>
      </c>
      <c r="L1170" s="195">
        <v>69222.5</v>
      </c>
      <c r="M1170" s="195">
        <v>71944.5</v>
      </c>
      <c r="N1170" s="195">
        <v>74854.5</v>
      </c>
      <c r="O1170" s="195">
        <v>77922</v>
      </c>
      <c r="P1170" s="195">
        <v>81173.5</v>
      </c>
      <c r="Q1170" s="195">
        <v>84610</v>
      </c>
      <c r="R1170" s="195">
        <v>88198.5</v>
      </c>
      <c r="S1170" s="195">
        <v>91845</v>
      </c>
      <c r="T1170" s="195">
        <v>95416</v>
      </c>
      <c r="U1170" s="195">
        <v>98861.5</v>
      </c>
      <c r="V1170" s="195">
        <v>102123.5</v>
      </c>
      <c r="W1170" s="195">
        <v>105127</v>
      </c>
      <c r="X1170" s="195">
        <v>107896.5</v>
      </c>
      <c r="Y1170" s="195">
        <v>110491.5</v>
      </c>
      <c r="Z1170" s="195">
        <v>112932.5</v>
      </c>
      <c r="AA1170" s="195">
        <v>115226.5</v>
      </c>
      <c r="AB1170" s="195">
        <v>117318.5</v>
      </c>
      <c r="AC1170" s="195">
        <v>119188</v>
      </c>
      <c r="AD1170" s="195">
        <v>120867</v>
      </c>
    </row>
    <row r="1171" spans="1:30" x14ac:dyDescent="0.2">
      <c r="A1171" s="77" t="s">
        <v>80</v>
      </c>
      <c r="B1171" s="79" t="s">
        <v>176</v>
      </c>
      <c r="C1171" s="105">
        <v>70</v>
      </c>
      <c r="D1171" s="105">
        <v>74</v>
      </c>
      <c r="E1171" s="105">
        <v>39948</v>
      </c>
      <c r="F1171" s="105">
        <v>41378</v>
      </c>
      <c r="G1171" s="105">
        <v>42925</v>
      </c>
      <c r="H1171" s="105">
        <v>44609</v>
      </c>
      <c r="I1171" s="105">
        <v>46446</v>
      </c>
      <c r="J1171" s="105">
        <v>48444</v>
      </c>
      <c r="K1171" s="105">
        <v>50420</v>
      </c>
      <c r="L1171" s="195">
        <v>52398</v>
      </c>
      <c r="M1171" s="195">
        <v>54688.5</v>
      </c>
      <c r="N1171" s="195">
        <v>57113.5</v>
      </c>
      <c r="O1171" s="195">
        <v>59551</v>
      </c>
      <c r="P1171" s="195">
        <v>62077</v>
      </c>
      <c r="Q1171" s="195">
        <v>64669</v>
      </c>
      <c r="R1171" s="195">
        <v>67335.5</v>
      </c>
      <c r="S1171" s="195">
        <v>70115</v>
      </c>
      <c r="T1171" s="195">
        <v>73047</v>
      </c>
      <c r="U1171" s="195">
        <v>76157</v>
      </c>
      <c r="V1171" s="195">
        <v>79447</v>
      </c>
      <c r="W1171" s="195">
        <v>82884.5</v>
      </c>
      <c r="X1171" s="195">
        <v>86381.5</v>
      </c>
      <c r="Y1171" s="195">
        <v>89810.5</v>
      </c>
      <c r="Z1171" s="195">
        <v>93123.5</v>
      </c>
      <c r="AA1171" s="195">
        <v>96268.5</v>
      </c>
      <c r="AB1171" s="195">
        <v>99175.5</v>
      </c>
      <c r="AC1171" s="195">
        <v>101864</v>
      </c>
      <c r="AD1171" s="195">
        <v>104390.5</v>
      </c>
    </row>
    <row r="1172" spans="1:30" x14ac:dyDescent="0.2">
      <c r="A1172" s="77" t="s">
        <v>80</v>
      </c>
      <c r="B1172" s="79" t="s">
        <v>176</v>
      </c>
      <c r="C1172" s="105">
        <v>75</v>
      </c>
      <c r="D1172" s="105">
        <v>79</v>
      </c>
      <c r="E1172" s="105">
        <v>29189</v>
      </c>
      <c r="F1172" s="105">
        <v>30294</v>
      </c>
      <c r="G1172" s="105">
        <v>31496</v>
      </c>
      <c r="H1172" s="105">
        <v>32798</v>
      </c>
      <c r="I1172" s="105">
        <v>34181</v>
      </c>
      <c r="J1172" s="105">
        <v>35646</v>
      </c>
      <c r="K1172" s="105">
        <v>36984</v>
      </c>
      <c r="L1172" s="195">
        <v>38082.5</v>
      </c>
      <c r="M1172" s="195">
        <v>39536</v>
      </c>
      <c r="N1172" s="195">
        <v>41211.5</v>
      </c>
      <c r="O1172" s="195">
        <v>43055</v>
      </c>
      <c r="P1172" s="195">
        <v>44984.5</v>
      </c>
      <c r="Q1172" s="195">
        <v>47028</v>
      </c>
      <c r="R1172" s="195">
        <v>49221</v>
      </c>
      <c r="S1172" s="195">
        <v>51459.5</v>
      </c>
      <c r="T1172" s="195">
        <v>53715.5</v>
      </c>
      <c r="U1172" s="195">
        <v>56058</v>
      </c>
      <c r="V1172" s="195">
        <v>58466.5</v>
      </c>
      <c r="W1172" s="195">
        <v>60947.5</v>
      </c>
      <c r="X1172" s="195">
        <v>63536.5</v>
      </c>
      <c r="Y1172" s="195">
        <v>66269.5</v>
      </c>
      <c r="Z1172" s="195">
        <v>69170.5</v>
      </c>
      <c r="AA1172" s="195">
        <v>72240.5</v>
      </c>
      <c r="AB1172" s="195">
        <v>75449.5</v>
      </c>
      <c r="AC1172" s="195">
        <v>78715.5</v>
      </c>
      <c r="AD1172" s="195">
        <v>81923</v>
      </c>
    </row>
    <row r="1173" spans="1:30" x14ac:dyDescent="0.2">
      <c r="A1173" s="77" t="s">
        <v>80</v>
      </c>
      <c r="B1173" s="79" t="s">
        <v>176</v>
      </c>
      <c r="C1173" s="105">
        <v>80</v>
      </c>
      <c r="D1173" s="105">
        <v>84</v>
      </c>
      <c r="E1173" s="105">
        <v>19509</v>
      </c>
      <c r="F1173" s="105">
        <v>20343</v>
      </c>
      <c r="G1173" s="105">
        <v>21240</v>
      </c>
      <c r="H1173" s="105">
        <v>22208</v>
      </c>
      <c r="I1173" s="105">
        <v>23240</v>
      </c>
      <c r="J1173" s="105">
        <v>24336</v>
      </c>
      <c r="K1173" s="105">
        <v>25326</v>
      </c>
      <c r="L1173" s="195">
        <v>25859</v>
      </c>
      <c r="M1173" s="195">
        <v>26879</v>
      </c>
      <c r="N1173" s="195">
        <v>27989</v>
      </c>
      <c r="O1173" s="195">
        <v>29137</v>
      </c>
      <c r="P1173" s="195">
        <v>30345.5</v>
      </c>
      <c r="Q1173" s="195">
        <v>31626.5</v>
      </c>
      <c r="R1173" s="195">
        <v>32955</v>
      </c>
      <c r="S1173" s="195">
        <v>34410</v>
      </c>
      <c r="T1173" s="195">
        <v>36013</v>
      </c>
      <c r="U1173" s="195">
        <v>37692</v>
      </c>
      <c r="V1173" s="195">
        <v>39472</v>
      </c>
      <c r="W1173" s="195">
        <v>41380.5</v>
      </c>
      <c r="X1173" s="195">
        <v>43332.5</v>
      </c>
      <c r="Y1173" s="195">
        <v>45307.5</v>
      </c>
      <c r="Z1173" s="195">
        <v>47359</v>
      </c>
      <c r="AA1173" s="195">
        <v>49472.5</v>
      </c>
      <c r="AB1173" s="195">
        <v>51656</v>
      </c>
      <c r="AC1173" s="195">
        <v>53937.5</v>
      </c>
      <c r="AD1173" s="195">
        <v>56348.5</v>
      </c>
    </row>
    <row r="1174" spans="1:30" x14ac:dyDescent="0.2">
      <c r="A1174" s="77" t="s">
        <v>80</v>
      </c>
      <c r="B1174" s="79" t="s">
        <v>176</v>
      </c>
      <c r="C1174" s="105">
        <v>85</v>
      </c>
      <c r="D1174" s="105">
        <v>89</v>
      </c>
      <c r="E1174" s="105">
        <v>11375</v>
      </c>
      <c r="F1174" s="105">
        <v>11977</v>
      </c>
      <c r="G1174" s="105">
        <v>12588</v>
      </c>
      <c r="H1174" s="105">
        <v>13201</v>
      </c>
      <c r="I1174" s="105">
        <v>13866</v>
      </c>
      <c r="J1174" s="105">
        <v>14602</v>
      </c>
      <c r="K1174" s="105">
        <v>15328</v>
      </c>
      <c r="L1174" s="195">
        <v>14724.5</v>
      </c>
      <c r="M1174" s="195">
        <v>15452.5</v>
      </c>
      <c r="N1174" s="195">
        <v>16297.5</v>
      </c>
      <c r="O1174" s="195">
        <v>17155</v>
      </c>
      <c r="P1174" s="195">
        <v>18008</v>
      </c>
      <c r="Q1174" s="195">
        <v>18850</v>
      </c>
      <c r="R1174" s="195">
        <v>19691.5</v>
      </c>
      <c r="S1174" s="195">
        <v>20549.5</v>
      </c>
      <c r="T1174" s="195">
        <v>21441</v>
      </c>
      <c r="U1174" s="195">
        <v>22383</v>
      </c>
      <c r="V1174" s="195">
        <v>23382.5</v>
      </c>
      <c r="W1174" s="195">
        <v>24421</v>
      </c>
      <c r="X1174" s="195">
        <v>25560.5</v>
      </c>
      <c r="Y1174" s="195">
        <v>26815.5</v>
      </c>
      <c r="Z1174" s="195">
        <v>28131.5</v>
      </c>
      <c r="AA1174" s="195">
        <v>29528</v>
      </c>
      <c r="AB1174" s="195">
        <v>31024</v>
      </c>
      <c r="AC1174" s="195">
        <v>32558.500000000004</v>
      </c>
      <c r="AD1174" s="195">
        <v>34117</v>
      </c>
    </row>
    <row r="1175" spans="1:30" x14ac:dyDescent="0.2">
      <c r="A1175" s="77" t="s">
        <v>80</v>
      </c>
      <c r="B1175" s="79" t="s">
        <v>176</v>
      </c>
      <c r="C1175" s="105">
        <v>90</v>
      </c>
      <c r="D1175" s="105">
        <v>94</v>
      </c>
      <c r="E1175" s="105">
        <v>5403</v>
      </c>
      <c r="F1175" s="105">
        <v>5816</v>
      </c>
      <c r="G1175" s="105">
        <v>6141</v>
      </c>
      <c r="H1175" s="105">
        <v>6463</v>
      </c>
      <c r="I1175" s="105">
        <v>6801</v>
      </c>
      <c r="J1175" s="105">
        <v>7197</v>
      </c>
      <c r="K1175" s="105">
        <v>7704</v>
      </c>
      <c r="L1175" s="195">
        <v>6832.5</v>
      </c>
      <c r="M1175" s="195">
        <v>7149.5</v>
      </c>
      <c r="N1175" s="195">
        <v>7522</v>
      </c>
      <c r="O1175" s="195">
        <v>7925.5</v>
      </c>
      <c r="P1175" s="195">
        <v>8366.5</v>
      </c>
      <c r="Q1175" s="195">
        <v>8849.5</v>
      </c>
      <c r="R1175" s="195">
        <v>9366.5</v>
      </c>
      <c r="S1175" s="195">
        <v>9903.5</v>
      </c>
      <c r="T1175" s="195">
        <v>10448</v>
      </c>
      <c r="U1175" s="195">
        <v>10993</v>
      </c>
      <c r="V1175" s="195">
        <v>11535</v>
      </c>
      <c r="W1175" s="195">
        <v>12080</v>
      </c>
      <c r="X1175" s="195">
        <v>12640.5</v>
      </c>
      <c r="Y1175" s="195">
        <v>13226</v>
      </c>
      <c r="Z1175" s="195">
        <v>13845.5</v>
      </c>
      <c r="AA1175" s="195">
        <v>14504.5</v>
      </c>
      <c r="AB1175" s="195">
        <v>15190.5</v>
      </c>
      <c r="AC1175" s="195">
        <v>15945.5</v>
      </c>
      <c r="AD1175" s="195">
        <v>16779.5</v>
      </c>
    </row>
    <row r="1176" spans="1:30" x14ac:dyDescent="0.2">
      <c r="A1176" s="77" t="s">
        <v>80</v>
      </c>
      <c r="B1176" s="79" t="s">
        <v>176</v>
      </c>
      <c r="C1176" s="105">
        <v>95</v>
      </c>
      <c r="D1176" s="105">
        <v>99</v>
      </c>
      <c r="E1176" s="105">
        <v>1834</v>
      </c>
      <c r="F1176" s="105">
        <v>2007.0000000000002</v>
      </c>
      <c r="G1176" s="105">
        <v>2224</v>
      </c>
      <c r="H1176" s="105">
        <v>2420</v>
      </c>
      <c r="I1176" s="105">
        <v>2559</v>
      </c>
      <c r="J1176" s="105">
        <v>2620</v>
      </c>
      <c r="K1176" s="105">
        <v>2835</v>
      </c>
      <c r="L1176" s="195">
        <v>2375</v>
      </c>
      <c r="M1176" s="195">
        <v>2499</v>
      </c>
      <c r="N1176" s="195">
        <v>2626.5</v>
      </c>
      <c r="O1176" s="195">
        <v>2759</v>
      </c>
      <c r="P1176" s="195">
        <v>2900</v>
      </c>
      <c r="Q1176" s="195">
        <v>3051.5</v>
      </c>
      <c r="R1176" s="195">
        <v>3214.5</v>
      </c>
      <c r="S1176" s="195">
        <v>3390.5</v>
      </c>
      <c r="T1176" s="195">
        <v>3582</v>
      </c>
      <c r="U1176" s="195">
        <v>3793</v>
      </c>
      <c r="V1176" s="195">
        <v>4024.4999999999995</v>
      </c>
      <c r="W1176" s="195">
        <v>4273</v>
      </c>
      <c r="X1176" s="195">
        <v>4530</v>
      </c>
      <c r="Y1176" s="195">
        <v>4790.5</v>
      </c>
      <c r="Z1176" s="195">
        <v>5052</v>
      </c>
      <c r="AA1176" s="195">
        <v>5314</v>
      </c>
      <c r="AB1176" s="195">
        <v>5581</v>
      </c>
      <c r="AC1176" s="195">
        <v>5857.5</v>
      </c>
      <c r="AD1176" s="195">
        <v>6146.5</v>
      </c>
    </row>
    <row r="1177" spans="1:30" x14ac:dyDescent="0.2">
      <c r="A1177" s="77" t="s">
        <v>80</v>
      </c>
      <c r="B1177" s="79" t="s">
        <v>176</v>
      </c>
      <c r="C1177" s="105">
        <v>100</v>
      </c>
      <c r="D1177" s="105">
        <v>104</v>
      </c>
      <c r="E1177" s="105">
        <v>390</v>
      </c>
      <c r="F1177" s="105">
        <v>433</v>
      </c>
      <c r="G1177" s="105">
        <v>480</v>
      </c>
      <c r="H1177" s="105">
        <v>530</v>
      </c>
      <c r="I1177" s="105">
        <v>582</v>
      </c>
      <c r="J1177" s="105">
        <v>637</v>
      </c>
      <c r="K1177" s="105">
        <v>695</v>
      </c>
      <c r="L1177" s="195">
        <v>581.5</v>
      </c>
      <c r="M1177" s="195">
        <v>634.5</v>
      </c>
      <c r="N1177" s="195">
        <v>687</v>
      </c>
      <c r="O1177" s="195">
        <v>736.5</v>
      </c>
      <c r="P1177" s="195">
        <v>785.5</v>
      </c>
      <c r="Q1177" s="195">
        <v>833</v>
      </c>
      <c r="R1177" s="195">
        <v>882</v>
      </c>
      <c r="S1177" s="195">
        <v>932</v>
      </c>
      <c r="T1177" s="195">
        <v>981.5</v>
      </c>
      <c r="U1177" s="195">
        <v>1034.5</v>
      </c>
      <c r="V1177" s="195">
        <v>1090.5</v>
      </c>
      <c r="W1177" s="195">
        <v>1151.5</v>
      </c>
      <c r="X1177" s="195">
        <v>1217</v>
      </c>
      <c r="Y1177" s="195">
        <v>1286.5</v>
      </c>
      <c r="Z1177" s="195">
        <v>1364</v>
      </c>
      <c r="AA1177" s="195">
        <v>1448.5</v>
      </c>
      <c r="AB1177" s="195">
        <v>1539</v>
      </c>
      <c r="AC1177" s="195">
        <v>1633.5</v>
      </c>
      <c r="AD1177" s="195">
        <v>1730</v>
      </c>
    </row>
    <row r="1178" spans="1:30" x14ac:dyDescent="0.2">
      <c r="A1178" s="77" t="s">
        <v>37</v>
      </c>
      <c r="B1178" s="79" t="s">
        <v>175</v>
      </c>
      <c r="C1178" s="105">
        <v>0</v>
      </c>
      <c r="D1178" s="105">
        <v>4</v>
      </c>
      <c r="E1178" s="105">
        <v>351103</v>
      </c>
      <c r="F1178" s="105">
        <v>350286</v>
      </c>
      <c r="G1178" s="105">
        <v>351578</v>
      </c>
      <c r="H1178" s="105">
        <v>354352</v>
      </c>
      <c r="I1178" s="105">
        <v>357054</v>
      </c>
      <c r="J1178" s="105">
        <v>358637</v>
      </c>
      <c r="K1178" s="105">
        <v>360860</v>
      </c>
      <c r="L1178" s="195">
        <v>348122</v>
      </c>
      <c r="M1178" s="195">
        <v>347169</v>
      </c>
      <c r="N1178" s="195">
        <v>345920</v>
      </c>
      <c r="O1178" s="195">
        <v>344466.5</v>
      </c>
      <c r="P1178" s="195">
        <v>342864</v>
      </c>
      <c r="Q1178" s="195">
        <v>341108.5</v>
      </c>
      <c r="R1178" s="195">
        <v>339185</v>
      </c>
      <c r="S1178" s="195">
        <v>337096.5</v>
      </c>
      <c r="T1178" s="195">
        <v>334904</v>
      </c>
      <c r="U1178" s="195">
        <v>332530</v>
      </c>
      <c r="V1178" s="195">
        <v>330173.5</v>
      </c>
      <c r="W1178" s="195">
        <v>328037</v>
      </c>
      <c r="X1178" s="195">
        <v>326126</v>
      </c>
      <c r="Y1178" s="195">
        <v>324428.5</v>
      </c>
      <c r="Z1178" s="195">
        <v>323000.5</v>
      </c>
      <c r="AA1178" s="195">
        <v>321881</v>
      </c>
      <c r="AB1178" s="195">
        <v>320795.5</v>
      </c>
      <c r="AC1178" s="195">
        <v>319742.5</v>
      </c>
      <c r="AD1178" s="195">
        <v>318783</v>
      </c>
    </row>
    <row r="1179" spans="1:30" x14ac:dyDescent="0.2">
      <c r="A1179" s="77" t="s">
        <v>37</v>
      </c>
      <c r="B1179" s="79" t="s">
        <v>175</v>
      </c>
      <c r="C1179" s="105">
        <v>5</v>
      </c>
      <c r="D1179" s="105">
        <v>9</v>
      </c>
      <c r="E1179" s="105">
        <v>348294</v>
      </c>
      <c r="F1179" s="105">
        <v>349651</v>
      </c>
      <c r="G1179" s="105">
        <v>350124</v>
      </c>
      <c r="H1179" s="105">
        <v>349738</v>
      </c>
      <c r="I1179" s="105">
        <v>349066</v>
      </c>
      <c r="J1179" s="105">
        <v>348935</v>
      </c>
      <c r="K1179" s="105">
        <v>349573</v>
      </c>
      <c r="L1179" s="195">
        <v>337298.5</v>
      </c>
      <c r="M1179" s="195">
        <v>341894.5</v>
      </c>
      <c r="N1179" s="195">
        <v>344803</v>
      </c>
      <c r="O1179" s="195">
        <v>346105</v>
      </c>
      <c r="P1179" s="195">
        <v>346302</v>
      </c>
      <c r="Q1179" s="195">
        <v>345831</v>
      </c>
      <c r="R1179" s="195">
        <v>344892</v>
      </c>
      <c r="S1179" s="195">
        <v>343663.5</v>
      </c>
      <c r="T1179" s="195">
        <v>342230.5</v>
      </c>
      <c r="U1179" s="195">
        <v>340649</v>
      </c>
      <c r="V1179" s="195">
        <v>338916</v>
      </c>
      <c r="W1179" s="195">
        <v>337015</v>
      </c>
      <c r="X1179" s="195">
        <v>334949</v>
      </c>
      <c r="Y1179" s="195">
        <v>332778.5</v>
      </c>
      <c r="Z1179" s="195">
        <v>330428</v>
      </c>
      <c r="AA1179" s="195">
        <v>328094.5</v>
      </c>
      <c r="AB1179" s="195">
        <v>325979</v>
      </c>
      <c r="AC1179" s="195">
        <v>324088</v>
      </c>
      <c r="AD1179" s="195">
        <v>322410.5</v>
      </c>
    </row>
    <row r="1180" spans="1:30" x14ac:dyDescent="0.2">
      <c r="A1180" s="77" t="s">
        <v>37</v>
      </c>
      <c r="B1180" s="79" t="s">
        <v>175</v>
      </c>
      <c r="C1180" s="105">
        <v>10</v>
      </c>
      <c r="D1180" s="105">
        <v>14</v>
      </c>
      <c r="E1180" s="105">
        <v>341053</v>
      </c>
      <c r="F1180" s="105">
        <v>340350</v>
      </c>
      <c r="G1180" s="105">
        <v>341053</v>
      </c>
      <c r="H1180" s="105">
        <v>342771</v>
      </c>
      <c r="I1180" s="105">
        <v>344629</v>
      </c>
      <c r="J1180" s="105">
        <v>345842</v>
      </c>
      <c r="K1180" s="105">
        <v>346247</v>
      </c>
      <c r="L1180" s="195">
        <v>315341</v>
      </c>
      <c r="M1180" s="195">
        <v>317427</v>
      </c>
      <c r="N1180" s="195">
        <v>320789.5</v>
      </c>
      <c r="O1180" s="195">
        <v>325356.5</v>
      </c>
      <c r="P1180" s="195">
        <v>330674.5</v>
      </c>
      <c r="Q1180" s="195">
        <v>336097.5</v>
      </c>
      <c r="R1180" s="195">
        <v>340676.5</v>
      </c>
      <c r="S1180" s="195">
        <v>343587</v>
      </c>
      <c r="T1180" s="195">
        <v>344894</v>
      </c>
      <c r="U1180" s="195">
        <v>345096</v>
      </c>
      <c r="V1180" s="195">
        <v>344631.5</v>
      </c>
      <c r="W1180" s="195">
        <v>343701.5</v>
      </c>
      <c r="X1180" s="195">
        <v>342482.5</v>
      </c>
      <c r="Y1180" s="195">
        <v>341058.5</v>
      </c>
      <c r="Z1180" s="195">
        <v>339485</v>
      </c>
      <c r="AA1180" s="195">
        <v>337762.5</v>
      </c>
      <c r="AB1180" s="195">
        <v>335871.5</v>
      </c>
      <c r="AC1180" s="195">
        <v>333814.5</v>
      </c>
      <c r="AD1180" s="195">
        <v>331654.5</v>
      </c>
    </row>
    <row r="1181" spans="1:30" x14ac:dyDescent="0.2">
      <c r="A1181" s="77" t="s">
        <v>37</v>
      </c>
      <c r="B1181" s="79" t="s">
        <v>175</v>
      </c>
      <c r="C1181" s="105">
        <v>15</v>
      </c>
      <c r="D1181" s="105">
        <v>19</v>
      </c>
      <c r="E1181" s="105">
        <v>353295</v>
      </c>
      <c r="F1181" s="105">
        <v>351358</v>
      </c>
      <c r="G1181" s="105">
        <v>347559</v>
      </c>
      <c r="H1181" s="105">
        <v>342932</v>
      </c>
      <c r="I1181" s="105">
        <v>339109</v>
      </c>
      <c r="J1181" s="105">
        <v>337038</v>
      </c>
      <c r="K1181" s="105">
        <v>336055</v>
      </c>
      <c r="L1181" s="195">
        <v>305711</v>
      </c>
      <c r="M1181" s="195">
        <v>306449.5</v>
      </c>
      <c r="N1181" s="195">
        <v>307800.5</v>
      </c>
      <c r="O1181" s="195">
        <v>309372.5</v>
      </c>
      <c r="P1181" s="195">
        <v>310901.5</v>
      </c>
      <c r="Q1181" s="195">
        <v>312376</v>
      </c>
      <c r="R1181" s="195">
        <v>314472.5</v>
      </c>
      <c r="S1181" s="195">
        <v>317837.5</v>
      </c>
      <c r="T1181" s="195">
        <v>322403.5</v>
      </c>
      <c r="U1181" s="195">
        <v>327719</v>
      </c>
      <c r="V1181" s="195">
        <v>333138.5</v>
      </c>
      <c r="W1181" s="195">
        <v>337713.5</v>
      </c>
      <c r="X1181" s="195">
        <v>340624.5</v>
      </c>
      <c r="Y1181" s="195">
        <v>341936.5</v>
      </c>
      <c r="Z1181" s="195">
        <v>342149</v>
      </c>
      <c r="AA1181" s="195">
        <v>341698</v>
      </c>
      <c r="AB1181" s="195">
        <v>340782.5</v>
      </c>
      <c r="AC1181" s="195">
        <v>339577</v>
      </c>
      <c r="AD1181" s="195">
        <v>338168</v>
      </c>
    </row>
    <row r="1182" spans="1:30" x14ac:dyDescent="0.2">
      <c r="A1182" s="77" t="s">
        <v>37</v>
      </c>
      <c r="B1182" s="79" t="s">
        <v>175</v>
      </c>
      <c r="C1182" s="105">
        <v>20</v>
      </c>
      <c r="D1182" s="105">
        <v>24</v>
      </c>
      <c r="E1182" s="105">
        <v>337163</v>
      </c>
      <c r="F1182" s="105">
        <v>339969</v>
      </c>
      <c r="G1182" s="105">
        <v>342857</v>
      </c>
      <c r="H1182" s="105">
        <v>345349</v>
      </c>
      <c r="I1182" s="105">
        <v>346689</v>
      </c>
      <c r="J1182" s="105">
        <v>346443</v>
      </c>
      <c r="K1182" s="105">
        <v>344352</v>
      </c>
      <c r="L1182" s="195">
        <v>307451.5</v>
      </c>
      <c r="M1182" s="195">
        <v>304563</v>
      </c>
      <c r="N1182" s="195">
        <v>301996</v>
      </c>
      <c r="O1182" s="195">
        <v>299953</v>
      </c>
      <c r="P1182" s="195">
        <v>298821.5</v>
      </c>
      <c r="Q1182" s="195">
        <v>298791.5</v>
      </c>
      <c r="R1182" s="195">
        <v>299612.5</v>
      </c>
      <c r="S1182" s="195">
        <v>300975.5</v>
      </c>
      <c r="T1182" s="195">
        <v>302556.5</v>
      </c>
      <c r="U1182" s="195">
        <v>304095</v>
      </c>
      <c r="V1182" s="195">
        <v>305581</v>
      </c>
      <c r="W1182" s="195">
        <v>307686.5</v>
      </c>
      <c r="X1182" s="195">
        <v>311055</v>
      </c>
      <c r="Y1182" s="195">
        <v>315618</v>
      </c>
      <c r="Z1182" s="195">
        <v>320925</v>
      </c>
      <c r="AA1182" s="195">
        <v>326335</v>
      </c>
      <c r="AB1182" s="195">
        <v>330905.5</v>
      </c>
      <c r="AC1182" s="195">
        <v>333821.5</v>
      </c>
      <c r="AD1182" s="195">
        <v>335149</v>
      </c>
    </row>
    <row r="1183" spans="1:30" x14ac:dyDescent="0.2">
      <c r="A1183" s="77" t="s">
        <v>37</v>
      </c>
      <c r="B1183" s="79" t="s">
        <v>175</v>
      </c>
      <c r="C1183" s="105">
        <v>25</v>
      </c>
      <c r="D1183" s="105">
        <v>29</v>
      </c>
      <c r="E1183" s="105">
        <v>313067</v>
      </c>
      <c r="F1183" s="105">
        <v>317369</v>
      </c>
      <c r="G1183" s="105">
        <v>320671</v>
      </c>
      <c r="H1183" s="105">
        <v>323265</v>
      </c>
      <c r="I1183" s="105">
        <v>325701</v>
      </c>
      <c r="J1183" s="105">
        <v>328301</v>
      </c>
      <c r="K1183" s="105">
        <v>330985</v>
      </c>
      <c r="L1183" s="195">
        <v>304882.5</v>
      </c>
      <c r="M1183" s="195">
        <v>305241</v>
      </c>
      <c r="N1183" s="195">
        <v>304824</v>
      </c>
      <c r="O1183" s="195">
        <v>303639.5</v>
      </c>
      <c r="P1183" s="195">
        <v>301715.5</v>
      </c>
      <c r="Q1183" s="195">
        <v>299129</v>
      </c>
      <c r="R1183" s="195">
        <v>296346.5</v>
      </c>
      <c r="S1183" s="195">
        <v>293821.5</v>
      </c>
      <c r="T1183" s="195">
        <v>291816.5</v>
      </c>
      <c r="U1183" s="195">
        <v>290716.5</v>
      </c>
      <c r="V1183" s="195">
        <v>290710</v>
      </c>
      <c r="W1183" s="195">
        <v>291548</v>
      </c>
      <c r="X1183" s="195">
        <v>292924</v>
      </c>
      <c r="Y1183" s="195">
        <v>294518.5</v>
      </c>
      <c r="Z1183" s="195">
        <v>296070.5</v>
      </c>
      <c r="AA1183" s="195">
        <v>297570</v>
      </c>
      <c r="AB1183" s="195">
        <v>299686</v>
      </c>
      <c r="AC1183" s="195">
        <v>303056.5</v>
      </c>
      <c r="AD1183" s="195">
        <v>307614.5</v>
      </c>
    </row>
    <row r="1184" spans="1:30" x14ac:dyDescent="0.2">
      <c r="A1184" s="77" t="s">
        <v>37</v>
      </c>
      <c r="B1184" s="79" t="s">
        <v>175</v>
      </c>
      <c r="C1184" s="105">
        <v>30</v>
      </c>
      <c r="D1184" s="105">
        <v>34</v>
      </c>
      <c r="E1184" s="105">
        <v>272661</v>
      </c>
      <c r="F1184" s="105">
        <v>280601</v>
      </c>
      <c r="G1184" s="105">
        <v>287485</v>
      </c>
      <c r="H1184" s="105">
        <v>293475</v>
      </c>
      <c r="I1184" s="105">
        <v>298824</v>
      </c>
      <c r="J1184" s="105">
        <v>303627</v>
      </c>
      <c r="K1184" s="105">
        <v>307653</v>
      </c>
      <c r="L1184" s="195">
        <v>285363.5</v>
      </c>
      <c r="M1184" s="195">
        <v>288949</v>
      </c>
      <c r="N1184" s="195">
        <v>292002.5</v>
      </c>
      <c r="O1184" s="195">
        <v>294490</v>
      </c>
      <c r="P1184" s="195">
        <v>296243.5</v>
      </c>
      <c r="Q1184" s="195">
        <v>297335.5</v>
      </c>
      <c r="R1184" s="195">
        <v>297742</v>
      </c>
      <c r="S1184" s="195">
        <v>297353.5</v>
      </c>
      <c r="T1184" s="195">
        <v>296204</v>
      </c>
      <c r="U1184" s="195">
        <v>294321</v>
      </c>
      <c r="V1184" s="195">
        <v>291782.5</v>
      </c>
      <c r="W1184" s="195">
        <v>289048.5</v>
      </c>
      <c r="X1184" s="195">
        <v>286569</v>
      </c>
      <c r="Y1184" s="195">
        <v>284606</v>
      </c>
      <c r="Z1184" s="195">
        <v>283542</v>
      </c>
      <c r="AA1184" s="195">
        <v>283562</v>
      </c>
      <c r="AB1184" s="195">
        <v>284419</v>
      </c>
      <c r="AC1184" s="195">
        <v>285811</v>
      </c>
      <c r="AD1184" s="195">
        <v>287419.5</v>
      </c>
    </row>
    <row r="1185" spans="1:30" x14ac:dyDescent="0.2">
      <c r="A1185" s="77" t="s">
        <v>37</v>
      </c>
      <c r="B1185" s="79" t="s">
        <v>175</v>
      </c>
      <c r="C1185" s="105">
        <v>35</v>
      </c>
      <c r="D1185" s="105">
        <v>39</v>
      </c>
      <c r="E1185" s="105">
        <v>216359</v>
      </c>
      <c r="F1185" s="105">
        <v>226073</v>
      </c>
      <c r="G1185" s="105">
        <v>235908</v>
      </c>
      <c r="H1185" s="105">
        <v>245494</v>
      </c>
      <c r="I1185" s="105">
        <v>254505</v>
      </c>
      <c r="J1185" s="105">
        <v>262782</v>
      </c>
      <c r="K1185" s="105">
        <v>270677</v>
      </c>
      <c r="L1185" s="195">
        <v>251250</v>
      </c>
      <c r="M1185" s="195">
        <v>257990</v>
      </c>
      <c r="N1185" s="195">
        <v>264101</v>
      </c>
      <c r="O1185" s="195">
        <v>269489</v>
      </c>
      <c r="P1185" s="195">
        <v>274387</v>
      </c>
      <c r="Q1185" s="195">
        <v>278733</v>
      </c>
      <c r="R1185" s="195">
        <v>282343.5</v>
      </c>
      <c r="S1185" s="195">
        <v>285393</v>
      </c>
      <c r="T1185" s="195">
        <v>287884.5</v>
      </c>
      <c r="U1185" s="195">
        <v>289650.5</v>
      </c>
      <c r="V1185" s="195">
        <v>290762</v>
      </c>
      <c r="W1185" s="195">
        <v>291195.5</v>
      </c>
      <c r="X1185" s="195">
        <v>290842.5</v>
      </c>
      <c r="Y1185" s="195">
        <v>289736</v>
      </c>
      <c r="Z1185" s="195">
        <v>287903.5</v>
      </c>
      <c r="AA1185" s="195">
        <v>285422.5</v>
      </c>
      <c r="AB1185" s="195">
        <v>282748.5</v>
      </c>
      <c r="AC1185" s="195">
        <v>280326</v>
      </c>
      <c r="AD1185" s="195">
        <v>278415.5</v>
      </c>
    </row>
    <row r="1186" spans="1:30" x14ac:dyDescent="0.2">
      <c r="A1186" s="77" t="s">
        <v>37</v>
      </c>
      <c r="B1186" s="79" t="s">
        <v>175</v>
      </c>
      <c r="C1186" s="105">
        <v>40</v>
      </c>
      <c r="D1186" s="105">
        <v>44</v>
      </c>
      <c r="E1186" s="105">
        <v>171258</v>
      </c>
      <c r="F1186" s="105">
        <v>176521</v>
      </c>
      <c r="G1186" s="105">
        <v>183222</v>
      </c>
      <c r="H1186" s="105">
        <v>191100</v>
      </c>
      <c r="I1186" s="105">
        <v>199695</v>
      </c>
      <c r="J1186" s="105">
        <v>208611</v>
      </c>
      <c r="K1186" s="105">
        <v>217801</v>
      </c>
      <c r="L1186" s="195">
        <v>204380</v>
      </c>
      <c r="M1186" s="195">
        <v>212728.5</v>
      </c>
      <c r="N1186" s="195">
        <v>221500</v>
      </c>
      <c r="O1186" s="195">
        <v>230060</v>
      </c>
      <c r="P1186" s="195">
        <v>237906</v>
      </c>
      <c r="Q1186" s="195">
        <v>245056.5</v>
      </c>
      <c r="R1186" s="195">
        <v>251792</v>
      </c>
      <c r="S1186" s="195">
        <v>257847.50000000003</v>
      </c>
      <c r="T1186" s="195">
        <v>263193.5</v>
      </c>
      <c r="U1186" s="195">
        <v>268059.5</v>
      </c>
      <c r="V1186" s="195">
        <v>272381.5</v>
      </c>
      <c r="W1186" s="195">
        <v>275981</v>
      </c>
      <c r="X1186" s="195">
        <v>279029.5</v>
      </c>
      <c r="Y1186" s="195">
        <v>281527.5</v>
      </c>
      <c r="Z1186" s="195">
        <v>283311</v>
      </c>
      <c r="AA1186" s="195">
        <v>284452</v>
      </c>
      <c r="AB1186" s="195">
        <v>284925</v>
      </c>
      <c r="AC1186" s="195">
        <v>284620.5</v>
      </c>
      <c r="AD1186" s="195">
        <v>283573</v>
      </c>
    </row>
    <row r="1187" spans="1:30" x14ac:dyDescent="0.2">
      <c r="A1187" s="77" t="s">
        <v>37</v>
      </c>
      <c r="B1187" s="79" t="s">
        <v>175</v>
      </c>
      <c r="C1187" s="105">
        <v>45</v>
      </c>
      <c r="D1187" s="105">
        <v>49</v>
      </c>
      <c r="E1187" s="105">
        <v>155240</v>
      </c>
      <c r="F1187" s="105">
        <v>156422</v>
      </c>
      <c r="G1187" s="105">
        <v>157111</v>
      </c>
      <c r="H1187" s="105">
        <v>157980</v>
      </c>
      <c r="I1187" s="105">
        <v>159981</v>
      </c>
      <c r="J1187" s="105">
        <v>163653</v>
      </c>
      <c r="K1187" s="105">
        <v>168712</v>
      </c>
      <c r="L1187" s="195">
        <v>169787.5</v>
      </c>
      <c r="M1187" s="195">
        <v>173467.5</v>
      </c>
      <c r="N1187" s="195">
        <v>178020.5</v>
      </c>
      <c r="O1187" s="195">
        <v>183630.5</v>
      </c>
      <c r="P1187" s="195">
        <v>190483</v>
      </c>
      <c r="Q1187" s="195">
        <v>198235</v>
      </c>
      <c r="R1187" s="195">
        <v>206541.5</v>
      </c>
      <c r="S1187" s="195">
        <v>215165</v>
      </c>
      <c r="T1187" s="195">
        <v>223585</v>
      </c>
      <c r="U1187" s="195">
        <v>231309</v>
      </c>
      <c r="V1187" s="195">
        <v>238356.5</v>
      </c>
      <c r="W1187" s="195">
        <v>245001</v>
      </c>
      <c r="X1187" s="195">
        <v>250982.5</v>
      </c>
      <c r="Y1187" s="195">
        <v>256272.49999999997</v>
      </c>
      <c r="Z1187" s="195">
        <v>261095.50000000003</v>
      </c>
      <c r="AA1187" s="195">
        <v>265389</v>
      </c>
      <c r="AB1187" s="195">
        <v>268976.5</v>
      </c>
      <c r="AC1187" s="195">
        <v>272025</v>
      </c>
      <c r="AD1187" s="195">
        <v>274536.5</v>
      </c>
    </row>
    <row r="1188" spans="1:30" x14ac:dyDescent="0.2">
      <c r="A1188" s="77" t="s">
        <v>37</v>
      </c>
      <c r="B1188" s="79" t="s">
        <v>175</v>
      </c>
      <c r="C1188" s="105">
        <v>50</v>
      </c>
      <c r="D1188" s="105">
        <v>54</v>
      </c>
      <c r="E1188" s="105">
        <v>137204</v>
      </c>
      <c r="F1188" s="105">
        <v>139524</v>
      </c>
      <c r="G1188" s="105">
        <v>141822</v>
      </c>
      <c r="H1188" s="105">
        <v>143915</v>
      </c>
      <c r="I1188" s="105">
        <v>145628</v>
      </c>
      <c r="J1188" s="105">
        <v>146953</v>
      </c>
      <c r="K1188" s="105">
        <v>148156</v>
      </c>
      <c r="L1188" s="195">
        <v>151195.5</v>
      </c>
      <c r="M1188" s="195">
        <v>152887.5</v>
      </c>
      <c r="N1188" s="195">
        <v>154899</v>
      </c>
      <c r="O1188" s="195">
        <v>157103.5</v>
      </c>
      <c r="P1188" s="195">
        <v>159696</v>
      </c>
      <c r="Q1188" s="195">
        <v>162886.5</v>
      </c>
      <c r="R1188" s="195">
        <v>166635</v>
      </c>
      <c r="S1188" s="195">
        <v>171093.5</v>
      </c>
      <c r="T1188" s="195">
        <v>176581.5</v>
      </c>
      <c r="U1188" s="195">
        <v>183275.5</v>
      </c>
      <c r="V1188" s="195">
        <v>190842.5</v>
      </c>
      <c r="W1188" s="195">
        <v>198947</v>
      </c>
      <c r="X1188" s="195">
        <v>207359</v>
      </c>
      <c r="Y1188" s="195">
        <v>215580</v>
      </c>
      <c r="Z1188" s="195">
        <v>223136</v>
      </c>
      <c r="AA1188" s="195">
        <v>230041.5</v>
      </c>
      <c r="AB1188" s="195">
        <v>236559.5</v>
      </c>
      <c r="AC1188" s="195">
        <v>242439.5</v>
      </c>
      <c r="AD1188" s="195">
        <v>247654.5</v>
      </c>
    </row>
    <row r="1189" spans="1:30" x14ac:dyDescent="0.2">
      <c r="A1189" s="77" t="s">
        <v>37</v>
      </c>
      <c r="B1189" s="79" t="s">
        <v>175</v>
      </c>
      <c r="C1189" s="105">
        <v>55</v>
      </c>
      <c r="D1189" s="105">
        <v>59</v>
      </c>
      <c r="E1189" s="105">
        <v>119076</v>
      </c>
      <c r="F1189" s="105">
        <v>121160</v>
      </c>
      <c r="G1189" s="105">
        <v>123321</v>
      </c>
      <c r="H1189" s="105">
        <v>125535</v>
      </c>
      <c r="I1189" s="105">
        <v>127747</v>
      </c>
      <c r="J1189" s="105">
        <v>129886</v>
      </c>
      <c r="K1189" s="105">
        <v>131824</v>
      </c>
      <c r="L1189" s="195">
        <v>129519</v>
      </c>
      <c r="M1189" s="195">
        <v>132741</v>
      </c>
      <c r="N1189" s="195">
        <v>135769.5</v>
      </c>
      <c r="O1189" s="195">
        <v>138384.5</v>
      </c>
      <c r="P1189" s="195">
        <v>140627</v>
      </c>
      <c r="Q1189" s="195">
        <v>142608.5</v>
      </c>
      <c r="R1189" s="195">
        <v>144522.5</v>
      </c>
      <c r="S1189" s="195">
        <v>146501.5</v>
      </c>
      <c r="T1189" s="195">
        <v>148670</v>
      </c>
      <c r="U1189" s="195">
        <v>151210.5</v>
      </c>
      <c r="V1189" s="195">
        <v>154322.5</v>
      </c>
      <c r="W1189" s="195">
        <v>157968</v>
      </c>
      <c r="X1189" s="195">
        <v>162295</v>
      </c>
      <c r="Y1189" s="195">
        <v>167610.5</v>
      </c>
      <c r="Z1189" s="195">
        <v>174084</v>
      </c>
      <c r="AA1189" s="195">
        <v>181397</v>
      </c>
      <c r="AB1189" s="195">
        <v>189225.5</v>
      </c>
      <c r="AC1189" s="195">
        <v>197349.5</v>
      </c>
      <c r="AD1189" s="195">
        <v>205296.5</v>
      </c>
    </row>
    <row r="1190" spans="1:30" x14ac:dyDescent="0.2">
      <c r="A1190" s="77" t="s">
        <v>37</v>
      </c>
      <c r="B1190" s="79" t="s">
        <v>175</v>
      </c>
      <c r="C1190" s="105">
        <v>60</v>
      </c>
      <c r="D1190" s="105">
        <v>64</v>
      </c>
      <c r="E1190" s="105">
        <v>100514</v>
      </c>
      <c r="F1190" s="105">
        <v>103236</v>
      </c>
      <c r="G1190" s="105">
        <v>105384</v>
      </c>
      <c r="H1190" s="105">
        <v>107193</v>
      </c>
      <c r="I1190" s="105">
        <v>109034</v>
      </c>
      <c r="J1190" s="105">
        <v>111110</v>
      </c>
      <c r="K1190" s="105">
        <v>112915</v>
      </c>
      <c r="L1190" s="195">
        <v>98604.5</v>
      </c>
      <c r="M1190" s="195">
        <v>102157.5</v>
      </c>
      <c r="N1190" s="195">
        <v>106424</v>
      </c>
      <c r="O1190" s="195">
        <v>110844.5</v>
      </c>
      <c r="P1190" s="195">
        <v>115140</v>
      </c>
      <c r="Q1190" s="195">
        <v>119040.5</v>
      </c>
      <c r="R1190" s="195">
        <v>122406</v>
      </c>
      <c r="S1190" s="195">
        <v>125283.5</v>
      </c>
      <c r="T1190" s="195">
        <v>127787</v>
      </c>
      <c r="U1190" s="195">
        <v>129949.99999999999</v>
      </c>
      <c r="V1190" s="195">
        <v>131873.5</v>
      </c>
      <c r="W1190" s="195">
        <v>133737.5</v>
      </c>
      <c r="X1190" s="195">
        <v>135667</v>
      </c>
      <c r="Y1190" s="195">
        <v>137780.5</v>
      </c>
      <c r="Z1190" s="195">
        <v>140246</v>
      </c>
      <c r="AA1190" s="195">
        <v>143249</v>
      </c>
      <c r="AB1190" s="195">
        <v>146754.5</v>
      </c>
      <c r="AC1190" s="195">
        <v>150901.5</v>
      </c>
      <c r="AD1190" s="195">
        <v>155980.5</v>
      </c>
    </row>
    <row r="1191" spans="1:30" x14ac:dyDescent="0.2">
      <c r="A1191" s="77" t="s">
        <v>37</v>
      </c>
      <c r="B1191" s="79" t="s">
        <v>175</v>
      </c>
      <c r="C1191" s="105">
        <v>65</v>
      </c>
      <c r="D1191" s="105">
        <v>69</v>
      </c>
      <c r="E1191" s="105">
        <v>72295</v>
      </c>
      <c r="F1191" s="105">
        <v>75890</v>
      </c>
      <c r="G1191" s="105">
        <v>79844</v>
      </c>
      <c r="H1191" s="105">
        <v>83906</v>
      </c>
      <c r="I1191" s="105">
        <v>87699</v>
      </c>
      <c r="J1191" s="105">
        <v>91006</v>
      </c>
      <c r="K1191" s="105">
        <v>93353</v>
      </c>
      <c r="L1191" s="195">
        <v>74028</v>
      </c>
      <c r="M1191" s="195">
        <v>76000</v>
      </c>
      <c r="N1191" s="195">
        <v>78503</v>
      </c>
      <c r="O1191" s="195">
        <v>81153.5</v>
      </c>
      <c r="P1191" s="195">
        <v>84048</v>
      </c>
      <c r="Q1191" s="195">
        <v>87272.5</v>
      </c>
      <c r="R1191" s="195">
        <v>90861</v>
      </c>
      <c r="S1191" s="195">
        <v>94755</v>
      </c>
      <c r="T1191" s="195">
        <v>98789</v>
      </c>
      <c r="U1191" s="195">
        <v>102714</v>
      </c>
      <c r="V1191" s="195">
        <v>106289</v>
      </c>
      <c r="W1191" s="195">
        <v>109391</v>
      </c>
      <c r="X1191" s="195">
        <v>112065</v>
      </c>
      <c r="Y1191" s="195">
        <v>114411.5</v>
      </c>
      <c r="Z1191" s="195">
        <v>116460</v>
      </c>
      <c r="AA1191" s="195">
        <v>118299</v>
      </c>
      <c r="AB1191" s="195">
        <v>120091.5</v>
      </c>
      <c r="AC1191" s="195">
        <v>121951</v>
      </c>
      <c r="AD1191" s="195">
        <v>123983.5</v>
      </c>
    </row>
    <row r="1192" spans="1:30" x14ac:dyDescent="0.2">
      <c r="A1192" s="77" t="s">
        <v>37</v>
      </c>
      <c r="B1192" s="79" t="s">
        <v>175</v>
      </c>
      <c r="C1192" s="105">
        <v>70</v>
      </c>
      <c r="D1192" s="105">
        <v>74</v>
      </c>
      <c r="E1192" s="105">
        <v>50026</v>
      </c>
      <c r="F1192" s="105">
        <v>52014</v>
      </c>
      <c r="G1192" s="105">
        <v>54197</v>
      </c>
      <c r="H1192" s="105">
        <v>56595</v>
      </c>
      <c r="I1192" s="105">
        <v>59316</v>
      </c>
      <c r="J1192" s="105">
        <v>62432</v>
      </c>
      <c r="K1192" s="105">
        <v>65579</v>
      </c>
      <c r="L1192" s="195">
        <v>53548</v>
      </c>
      <c r="M1192" s="195">
        <v>54812.5</v>
      </c>
      <c r="N1192" s="195">
        <v>56397.5</v>
      </c>
      <c r="O1192" s="195">
        <v>58070</v>
      </c>
      <c r="P1192" s="195">
        <v>59924.5</v>
      </c>
      <c r="Q1192" s="195">
        <v>61884</v>
      </c>
      <c r="R1192" s="195">
        <v>63963</v>
      </c>
      <c r="S1192" s="195">
        <v>66152.5</v>
      </c>
      <c r="T1192" s="195">
        <v>68473.5</v>
      </c>
      <c r="U1192" s="195">
        <v>71009.5</v>
      </c>
      <c r="V1192" s="195">
        <v>73834</v>
      </c>
      <c r="W1192" s="195">
        <v>76975.5</v>
      </c>
      <c r="X1192" s="195">
        <v>80382</v>
      </c>
      <c r="Y1192" s="195">
        <v>83910</v>
      </c>
      <c r="Z1192" s="195">
        <v>87349.5</v>
      </c>
      <c r="AA1192" s="195">
        <v>90496.5</v>
      </c>
      <c r="AB1192" s="195">
        <v>93247.5</v>
      </c>
      <c r="AC1192" s="195">
        <v>95642.5</v>
      </c>
      <c r="AD1192" s="195">
        <v>97769</v>
      </c>
    </row>
    <row r="1193" spans="1:30" x14ac:dyDescent="0.2">
      <c r="A1193" s="77" t="s">
        <v>37</v>
      </c>
      <c r="B1193" s="79" t="s">
        <v>175</v>
      </c>
      <c r="C1193" s="105">
        <v>75</v>
      </c>
      <c r="D1193" s="105">
        <v>79</v>
      </c>
      <c r="E1193" s="105">
        <v>34153</v>
      </c>
      <c r="F1193" s="105">
        <v>35267</v>
      </c>
      <c r="G1193" s="105">
        <v>36298</v>
      </c>
      <c r="H1193" s="105">
        <v>37416</v>
      </c>
      <c r="I1193" s="105">
        <v>38804</v>
      </c>
      <c r="J1193" s="105">
        <v>40523</v>
      </c>
      <c r="K1193" s="105">
        <v>42027</v>
      </c>
      <c r="L1193" s="195">
        <v>34337.5</v>
      </c>
      <c r="M1193" s="195">
        <v>35013</v>
      </c>
      <c r="N1193" s="195">
        <v>36431</v>
      </c>
      <c r="O1193" s="195">
        <v>37902.5</v>
      </c>
      <c r="P1193" s="195">
        <v>39338</v>
      </c>
      <c r="Q1193" s="195">
        <v>40805.5</v>
      </c>
      <c r="R1193" s="195">
        <v>42200</v>
      </c>
      <c r="S1193" s="195">
        <v>43490.5</v>
      </c>
      <c r="T1193" s="195">
        <v>44855.5</v>
      </c>
      <c r="U1193" s="195">
        <v>46363</v>
      </c>
      <c r="V1193" s="195">
        <v>47956.5</v>
      </c>
      <c r="W1193" s="195">
        <v>49647</v>
      </c>
      <c r="X1193" s="195">
        <v>51430.5</v>
      </c>
      <c r="Y1193" s="195">
        <v>53324.5</v>
      </c>
      <c r="Z1193" s="195">
        <v>55396</v>
      </c>
      <c r="AA1193" s="195">
        <v>57707.5</v>
      </c>
      <c r="AB1193" s="195">
        <v>60278.5</v>
      </c>
      <c r="AC1193" s="195">
        <v>63063.5</v>
      </c>
      <c r="AD1193" s="195">
        <v>65947</v>
      </c>
    </row>
    <row r="1194" spans="1:30" x14ac:dyDescent="0.2">
      <c r="A1194" s="77" t="s">
        <v>37</v>
      </c>
      <c r="B1194" s="79" t="s">
        <v>175</v>
      </c>
      <c r="C1194" s="105">
        <v>80</v>
      </c>
      <c r="D1194" s="105">
        <v>84</v>
      </c>
      <c r="E1194" s="105">
        <v>18421</v>
      </c>
      <c r="F1194" s="105">
        <v>19396</v>
      </c>
      <c r="G1194" s="105">
        <v>20549</v>
      </c>
      <c r="H1194" s="105">
        <v>21785</v>
      </c>
      <c r="I1194" s="105">
        <v>22961</v>
      </c>
      <c r="J1194" s="105">
        <v>24038</v>
      </c>
      <c r="K1194" s="105">
        <v>24875</v>
      </c>
      <c r="L1194" s="195">
        <v>19478</v>
      </c>
      <c r="M1194" s="195">
        <v>19907</v>
      </c>
      <c r="N1194" s="195">
        <v>20694.5</v>
      </c>
      <c r="O1194" s="195">
        <v>21441</v>
      </c>
      <c r="P1194" s="195">
        <v>22131</v>
      </c>
      <c r="Q1194" s="195">
        <v>22798</v>
      </c>
      <c r="R1194" s="195">
        <v>23603.5</v>
      </c>
      <c r="S1194" s="195">
        <v>24618</v>
      </c>
      <c r="T1194" s="195">
        <v>25662.5</v>
      </c>
      <c r="U1194" s="195">
        <v>26674.5</v>
      </c>
      <c r="V1194" s="195">
        <v>27707</v>
      </c>
      <c r="W1194" s="195">
        <v>28696.5</v>
      </c>
      <c r="X1194" s="195">
        <v>29630</v>
      </c>
      <c r="Y1194" s="195">
        <v>30622.5</v>
      </c>
      <c r="Z1194" s="195">
        <v>31714.5</v>
      </c>
      <c r="AA1194" s="195">
        <v>32872</v>
      </c>
      <c r="AB1194" s="195">
        <v>34102.5</v>
      </c>
      <c r="AC1194" s="195">
        <v>35402.5</v>
      </c>
      <c r="AD1194" s="195">
        <v>36785.5</v>
      </c>
    </row>
    <row r="1195" spans="1:30" x14ac:dyDescent="0.2">
      <c r="A1195" s="77" t="s">
        <v>37</v>
      </c>
      <c r="B1195" s="79" t="s">
        <v>175</v>
      </c>
      <c r="C1195" s="105">
        <v>85</v>
      </c>
      <c r="D1195" s="105">
        <v>89</v>
      </c>
      <c r="E1195" s="105">
        <v>9044</v>
      </c>
      <c r="F1195" s="105">
        <v>9403</v>
      </c>
      <c r="G1195" s="105">
        <v>9554</v>
      </c>
      <c r="H1195" s="105">
        <v>9597</v>
      </c>
      <c r="I1195" s="105">
        <v>9713</v>
      </c>
      <c r="J1195" s="105">
        <v>10018</v>
      </c>
      <c r="K1195" s="105">
        <v>10893</v>
      </c>
      <c r="L1195" s="195">
        <v>8027.5</v>
      </c>
      <c r="M1195" s="195">
        <v>8300</v>
      </c>
      <c r="N1195" s="195">
        <v>8897.5</v>
      </c>
      <c r="O1195" s="195">
        <v>9468.5</v>
      </c>
      <c r="P1195" s="195">
        <v>10020</v>
      </c>
      <c r="Q1195" s="195">
        <v>10553</v>
      </c>
      <c r="R1195" s="195">
        <v>11040.5</v>
      </c>
      <c r="S1195" s="195">
        <v>11489.5</v>
      </c>
      <c r="T1195" s="195">
        <v>11917</v>
      </c>
      <c r="U1195" s="195">
        <v>12315</v>
      </c>
      <c r="V1195" s="195">
        <v>12706</v>
      </c>
      <c r="W1195" s="195">
        <v>13184.5</v>
      </c>
      <c r="X1195" s="195">
        <v>13786</v>
      </c>
      <c r="Y1195" s="195">
        <v>14399.5</v>
      </c>
      <c r="Z1195" s="195">
        <v>14987.5</v>
      </c>
      <c r="AA1195" s="195">
        <v>15589</v>
      </c>
      <c r="AB1195" s="195">
        <v>16173.5</v>
      </c>
      <c r="AC1195" s="195">
        <v>16736.5</v>
      </c>
      <c r="AD1195" s="195">
        <v>17336</v>
      </c>
    </row>
    <row r="1196" spans="1:30" x14ac:dyDescent="0.2">
      <c r="A1196" s="77" t="s">
        <v>37</v>
      </c>
      <c r="B1196" s="79" t="s">
        <v>175</v>
      </c>
      <c r="C1196" s="105">
        <v>90</v>
      </c>
      <c r="D1196" s="105">
        <v>94</v>
      </c>
      <c r="E1196" s="105">
        <v>2791</v>
      </c>
      <c r="F1196" s="105">
        <v>3205</v>
      </c>
      <c r="G1196" s="105">
        <v>3513</v>
      </c>
      <c r="H1196" s="105">
        <v>3716</v>
      </c>
      <c r="I1196" s="105">
        <v>3767</v>
      </c>
      <c r="J1196" s="105">
        <v>3639</v>
      </c>
      <c r="K1196" s="105">
        <v>3923</v>
      </c>
      <c r="L1196" s="195">
        <v>2957</v>
      </c>
      <c r="M1196" s="195">
        <v>2836</v>
      </c>
      <c r="N1196" s="195">
        <v>2860</v>
      </c>
      <c r="O1196" s="195">
        <v>2935</v>
      </c>
      <c r="P1196" s="195">
        <v>3076</v>
      </c>
      <c r="Q1196" s="195">
        <v>3281</v>
      </c>
      <c r="R1196" s="195">
        <v>3529</v>
      </c>
      <c r="S1196" s="195">
        <v>3784.5</v>
      </c>
      <c r="T1196" s="195">
        <v>4025.5</v>
      </c>
      <c r="U1196" s="195">
        <v>4260</v>
      </c>
      <c r="V1196" s="195">
        <v>4488.5</v>
      </c>
      <c r="W1196" s="195">
        <v>4698</v>
      </c>
      <c r="X1196" s="195">
        <v>4891</v>
      </c>
      <c r="Y1196" s="195">
        <v>5073</v>
      </c>
      <c r="Z1196" s="195">
        <v>5244.5</v>
      </c>
      <c r="AA1196" s="195">
        <v>5418</v>
      </c>
      <c r="AB1196" s="195">
        <v>5635</v>
      </c>
      <c r="AC1196" s="195">
        <v>5908</v>
      </c>
      <c r="AD1196" s="195">
        <v>6181.5</v>
      </c>
    </row>
    <row r="1197" spans="1:30" x14ac:dyDescent="0.2">
      <c r="A1197" s="77" t="s">
        <v>37</v>
      </c>
      <c r="B1197" s="79" t="s">
        <v>175</v>
      </c>
      <c r="C1197" s="105">
        <v>95</v>
      </c>
      <c r="D1197" s="105">
        <v>99</v>
      </c>
      <c r="E1197" s="105">
        <v>558</v>
      </c>
      <c r="F1197" s="105">
        <v>634</v>
      </c>
      <c r="G1197" s="105">
        <v>752</v>
      </c>
      <c r="H1197" s="105">
        <v>847</v>
      </c>
      <c r="I1197" s="105">
        <v>870</v>
      </c>
      <c r="J1197" s="105">
        <v>782</v>
      </c>
      <c r="K1197" s="105">
        <v>891</v>
      </c>
      <c r="L1197" s="195">
        <v>745</v>
      </c>
      <c r="M1197" s="195">
        <v>762.5</v>
      </c>
      <c r="N1197" s="195">
        <v>802</v>
      </c>
      <c r="O1197" s="195">
        <v>828</v>
      </c>
      <c r="P1197" s="195">
        <v>840.5</v>
      </c>
      <c r="Q1197" s="195">
        <v>842</v>
      </c>
      <c r="R1197" s="195">
        <v>841.5</v>
      </c>
      <c r="S1197" s="195">
        <v>849</v>
      </c>
      <c r="T1197" s="195">
        <v>874</v>
      </c>
      <c r="U1197" s="195">
        <v>918.5</v>
      </c>
      <c r="V1197" s="195">
        <v>981</v>
      </c>
      <c r="W1197" s="195">
        <v>1056</v>
      </c>
      <c r="X1197" s="195">
        <v>1130.5</v>
      </c>
      <c r="Y1197" s="195">
        <v>1199</v>
      </c>
      <c r="Z1197" s="195">
        <v>1266.5</v>
      </c>
      <c r="AA1197" s="195">
        <v>1333.5</v>
      </c>
      <c r="AB1197" s="195">
        <v>1394.5</v>
      </c>
      <c r="AC1197" s="195">
        <v>1450.5</v>
      </c>
      <c r="AD1197" s="195">
        <v>1503.5</v>
      </c>
    </row>
    <row r="1198" spans="1:30" x14ac:dyDescent="0.2">
      <c r="A1198" s="77" t="s">
        <v>37</v>
      </c>
      <c r="B1198" s="79" t="s">
        <v>175</v>
      </c>
      <c r="C1198" s="105">
        <v>100</v>
      </c>
      <c r="D1198" s="105">
        <v>104</v>
      </c>
      <c r="E1198" s="105">
        <v>66</v>
      </c>
      <c r="F1198" s="105">
        <v>73</v>
      </c>
      <c r="G1198" s="105">
        <v>80</v>
      </c>
      <c r="H1198" s="105">
        <v>88</v>
      </c>
      <c r="I1198" s="105">
        <v>96</v>
      </c>
      <c r="J1198" s="105">
        <v>104</v>
      </c>
      <c r="K1198" s="105">
        <v>113</v>
      </c>
      <c r="L1198" s="195">
        <v>104.5</v>
      </c>
      <c r="M1198" s="195">
        <v>106</v>
      </c>
      <c r="N1198" s="195">
        <v>115</v>
      </c>
      <c r="O1198" s="195">
        <v>124.5</v>
      </c>
      <c r="P1198" s="195">
        <v>135</v>
      </c>
      <c r="Q1198" s="195">
        <v>145.5</v>
      </c>
      <c r="R1198" s="195">
        <v>154.5</v>
      </c>
      <c r="S1198" s="195">
        <v>162.5</v>
      </c>
      <c r="T1198" s="195">
        <v>167</v>
      </c>
      <c r="U1198" s="195">
        <v>170</v>
      </c>
      <c r="V1198" s="195">
        <v>170.5</v>
      </c>
      <c r="W1198" s="195">
        <v>170</v>
      </c>
      <c r="X1198" s="195">
        <v>172</v>
      </c>
      <c r="Y1198" s="195">
        <v>176.5</v>
      </c>
      <c r="Z1198" s="195">
        <v>185.5</v>
      </c>
      <c r="AA1198" s="195">
        <v>196.5</v>
      </c>
      <c r="AB1198" s="195">
        <v>210</v>
      </c>
      <c r="AC1198" s="195">
        <v>223.5</v>
      </c>
      <c r="AD1198" s="195">
        <v>235</v>
      </c>
    </row>
    <row r="1199" spans="1:30" x14ac:dyDescent="0.2">
      <c r="A1199" s="77" t="s">
        <v>37</v>
      </c>
      <c r="B1199" s="79" t="s">
        <v>176</v>
      </c>
      <c r="C1199" s="105">
        <v>0</v>
      </c>
      <c r="D1199" s="105">
        <v>4</v>
      </c>
      <c r="E1199" s="105">
        <v>335619</v>
      </c>
      <c r="F1199" s="105">
        <v>334472</v>
      </c>
      <c r="G1199" s="105">
        <v>335573</v>
      </c>
      <c r="H1199" s="105">
        <v>338243</v>
      </c>
      <c r="I1199" s="105">
        <v>340897</v>
      </c>
      <c r="J1199" s="105">
        <v>342455</v>
      </c>
      <c r="K1199" s="105">
        <v>344518</v>
      </c>
      <c r="L1199" s="195">
        <v>332574.5</v>
      </c>
      <c r="M1199" s="195">
        <v>331699</v>
      </c>
      <c r="N1199" s="195">
        <v>330554</v>
      </c>
      <c r="O1199" s="195">
        <v>329222.5</v>
      </c>
      <c r="P1199" s="195">
        <v>327756</v>
      </c>
      <c r="Q1199" s="195">
        <v>326132</v>
      </c>
      <c r="R1199" s="195">
        <v>324319.5</v>
      </c>
      <c r="S1199" s="195">
        <v>322336</v>
      </c>
      <c r="T1199" s="195">
        <v>320250</v>
      </c>
      <c r="U1199" s="195">
        <v>317985.5</v>
      </c>
      <c r="V1199" s="195">
        <v>315738.5</v>
      </c>
      <c r="W1199" s="195">
        <v>313704</v>
      </c>
      <c r="X1199" s="195">
        <v>311876</v>
      </c>
      <c r="Y1199" s="195">
        <v>310246</v>
      </c>
      <c r="Z1199" s="195">
        <v>308874</v>
      </c>
      <c r="AA1199" s="195">
        <v>307790</v>
      </c>
      <c r="AB1199" s="195">
        <v>306733</v>
      </c>
      <c r="AC1199" s="195">
        <v>305705</v>
      </c>
      <c r="AD1199" s="195">
        <v>304767.5</v>
      </c>
    </row>
    <row r="1200" spans="1:30" x14ac:dyDescent="0.2">
      <c r="A1200" s="77" t="s">
        <v>37</v>
      </c>
      <c r="B1200" s="79" t="s">
        <v>176</v>
      </c>
      <c r="C1200" s="105">
        <v>5</v>
      </c>
      <c r="D1200" s="105">
        <v>9</v>
      </c>
      <c r="E1200" s="105">
        <v>333719</v>
      </c>
      <c r="F1200" s="105">
        <v>334930</v>
      </c>
      <c r="G1200" s="105">
        <v>335274</v>
      </c>
      <c r="H1200" s="105">
        <v>334791</v>
      </c>
      <c r="I1200" s="105">
        <v>334049</v>
      </c>
      <c r="J1200" s="105">
        <v>333884</v>
      </c>
      <c r="K1200" s="105">
        <v>334357</v>
      </c>
      <c r="L1200" s="195">
        <v>322359.5</v>
      </c>
      <c r="M1200" s="195">
        <v>326733</v>
      </c>
      <c r="N1200" s="195">
        <v>329516</v>
      </c>
      <c r="O1200" s="195">
        <v>330777.5</v>
      </c>
      <c r="P1200" s="195">
        <v>330990.5</v>
      </c>
      <c r="Q1200" s="195">
        <v>330570.5</v>
      </c>
      <c r="R1200" s="195">
        <v>329712.5</v>
      </c>
      <c r="S1200" s="195">
        <v>328587</v>
      </c>
      <c r="T1200" s="195">
        <v>327274</v>
      </c>
      <c r="U1200" s="195">
        <v>325826</v>
      </c>
      <c r="V1200" s="195">
        <v>324221</v>
      </c>
      <c r="W1200" s="195">
        <v>322428</v>
      </c>
      <c r="X1200" s="195">
        <v>320464</v>
      </c>
      <c r="Y1200" s="195">
        <v>318396</v>
      </c>
      <c r="Z1200" s="195">
        <v>316148.5</v>
      </c>
      <c r="AA1200" s="195">
        <v>313918.5</v>
      </c>
      <c r="AB1200" s="195">
        <v>311900</v>
      </c>
      <c r="AC1200" s="195">
        <v>310087.5</v>
      </c>
      <c r="AD1200" s="195">
        <v>308472.5</v>
      </c>
    </row>
    <row r="1201" spans="1:30" x14ac:dyDescent="0.2">
      <c r="A1201" s="77" t="s">
        <v>37</v>
      </c>
      <c r="B1201" s="79" t="s">
        <v>176</v>
      </c>
      <c r="C1201" s="105">
        <v>10</v>
      </c>
      <c r="D1201" s="105">
        <v>14</v>
      </c>
      <c r="E1201" s="105">
        <v>325924</v>
      </c>
      <c r="F1201" s="105">
        <v>325384</v>
      </c>
      <c r="G1201" s="105">
        <v>326214</v>
      </c>
      <c r="H1201" s="105">
        <v>328008</v>
      </c>
      <c r="I1201" s="105">
        <v>329887</v>
      </c>
      <c r="J1201" s="105">
        <v>331084</v>
      </c>
      <c r="K1201" s="105">
        <v>331525</v>
      </c>
      <c r="L1201" s="195">
        <v>301692.5</v>
      </c>
      <c r="M1201" s="195">
        <v>303621</v>
      </c>
      <c r="N1201" s="195">
        <v>306773</v>
      </c>
      <c r="O1201" s="195">
        <v>311079</v>
      </c>
      <c r="P1201" s="195">
        <v>316111</v>
      </c>
      <c r="Q1201" s="195">
        <v>321260.5</v>
      </c>
      <c r="R1201" s="195">
        <v>325622.5</v>
      </c>
      <c r="S1201" s="195">
        <v>328409.5</v>
      </c>
      <c r="T1201" s="195">
        <v>329676.5</v>
      </c>
      <c r="U1201" s="195">
        <v>329896</v>
      </c>
      <c r="V1201" s="195">
        <v>329484</v>
      </c>
      <c r="W1201" s="195">
        <v>328633.5</v>
      </c>
      <c r="X1201" s="195">
        <v>327515.5</v>
      </c>
      <c r="Y1201" s="195">
        <v>326211.5</v>
      </c>
      <c r="Z1201" s="195">
        <v>324771.5</v>
      </c>
      <c r="AA1201" s="195">
        <v>323173.5</v>
      </c>
      <c r="AB1201" s="195">
        <v>321389</v>
      </c>
      <c r="AC1201" s="195">
        <v>319433</v>
      </c>
      <c r="AD1201" s="195">
        <v>317372.5</v>
      </c>
    </row>
    <row r="1202" spans="1:30" x14ac:dyDescent="0.2">
      <c r="A1202" s="77" t="s">
        <v>37</v>
      </c>
      <c r="B1202" s="79" t="s">
        <v>176</v>
      </c>
      <c r="C1202" s="105">
        <v>15</v>
      </c>
      <c r="D1202" s="105">
        <v>19</v>
      </c>
      <c r="E1202" s="105">
        <v>337332</v>
      </c>
      <c r="F1202" s="105">
        <v>335495</v>
      </c>
      <c r="G1202" s="105">
        <v>331938</v>
      </c>
      <c r="H1202" s="105">
        <v>327646</v>
      </c>
      <c r="I1202" s="105">
        <v>324148</v>
      </c>
      <c r="J1202" s="105">
        <v>322314</v>
      </c>
      <c r="K1202" s="105">
        <v>321535</v>
      </c>
      <c r="L1202" s="195">
        <v>293069.5</v>
      </c>
      <c r="M1202" s="195">
        <v>293665</v>
      </c>
      <c r="N1202" s="195">
        <v>294817</v>
      </c>
      <c r="O1202" s="195">
        <v>296188</v>
      </c>
      <c r="P1202" s="195">
        <v>297533.5</v>
      </c>
      <c r="Q1202" s="195">
        <v>298854</v>
      </c>
      <c r="R1202" s="195">
        <v>300788</v>
      </c>
      <c r="S1202" s="195">
        <v>303943.5</v>
      </c>
      <c r="T1202" s="195">
        <v>308250.5</v>
      </c>
      <c r="U1202" s="195">
        <v>313281.5</v>
      </c>
      <c r="V1202" s="195">
        <v>318430.5</v>
      </c>
      <c r="W1202" s="195">
        <v>322793</v>
      </c>
      <c r="X1202" s="195">
        <v>325582.5</v>
      </c>
      <c r="Y1202" s="195">
        <v>326855.5</v>
      </c>
      <c r="Z1202" s="195">
        <v>327083</v>
      </c>
      <c r="AA1202" s="195">
        <v>326680</v>
      </c>
      <c r="AB1202" s="195">
        <v>325839.5</v>
      </c>
      <c r="AC1202" s="195">
        <v>324732</v>
      </c>
      <c r="AD1202" s="195">
        <v>323438</v>
      </c>
    </row>
    <row r="1203" spans="1:30" x14ac:dyDescent="0.2">
      <c r="A1203" s="77" t="s">
        <v>37</v>
      </c>
      <c r="B1203" s="79" t="s">
        <v>176</v>
      </c>
      <c r="C1203" s="105">
        <v>20</v>
      </c>
      <c r="D1203" s="105">
        <v>24</v>
      </c>
      <c r="E1203" s="105">
        <v>322371</v>
      </c>
      <c r="F1203" s="105">
        <v>325070</v>
      </c>
      <c r="G1203" s="105">
        <v>327859</v>
      </c>
      <c r="H1203" s="105">
        <v>330265</v>
      </c>
      <c r="I1203" s="105">
        <v>331561</v>
      </c>
      <c r="J1203" s="105">
        <v>331345</v>
      </c>
      <c r="K1203" s="105">
        <v>329470</v>
      </c>
      <c r="L1203" s="195">
        <v>296267.5</v>
      </c>
      <c r="M1203" s="195">
        <v>293277.5</v>
      </c>
      <c r="N1203" s="195">
        <v>290539.5</v>
      </c>
      <c r="O1203" s="195">
        <v>288331</v>
      </c>
      <c r="P1203" s="195">
        <v>287030</v>
      </c>
      <c r="Q1203" s="195">
        <v>286807.5</v>
      </c>
      <c r="R1203" s="195">
        <v>287426.5</v>
      </c>
      <c r="S1203" s="195">
        <v>288586.5</v>
      </c>
      <c r="T1203" s="195">
        <v>289964.5</v>
      </c>
      <c r="U1203" s="195">
        <v>291317</v>
      </c>
      <c r="V1203" s="195">
        <v>292643</v>
      </c>
      <c r="W1203" s="195">
        <v>294582</v>
      </c>
      <c r="X1203" s="195">
        <v>297740.5</v>
      </c>
      <c r="Y1203" s="195">
        <v>302046.5</v>
      </c>
      <c r="Z1203" s="195">
        <v>307075</v>
      </c>
      <c r="AA1203" s="195">
        <v>312221.5</v>
      </c>
      <c r="AB1203" s="195">
        <v>316584</v>
      </c>
      <c r="AC1203" s="195">
        <v>319377.5</v>
      </c>
      <c r="AD1203" s="195">
        <v>320657.5</v>
      </c>
    </row>
    <row r="1204" spans="1:30" x14ac:dyDescent="0.2">
      <c r="A1204" s="77" t="s">
        <v>37</v>
      </c>
      <c r="B1204" s="79" t="s">
        <v>176</v>
      </c>
      <c r="C1204" s="105">
        <v>25</v>
      </c>
      <c r="D1204" s="105">
        <v>29</v>
      </c>
      <c r="E1204" s="105">
        <v>299684</v>
      </c>
      <c r="F1204" s="105">
        <v>303952</v>
      </c>
      <c r="G1204" s="105">
        <v>307247</v>
      </c>
      <c r="H1204" s="105">
        <v>309868</v>
      </c>
      <c r="I1204" s="105">
        <v>312341</v>
      </c>
      <c r="J1204" s="105">
        <v>314954</v>
      </c>
      <c r="K1204" s="105">
        <v>317545</v>
      </c>
      <c r="L1204" s="195">
        <v>295993</v>
      </c>
      <c r="M1204" s="195">
        <v>296071</v>
      </c>
      <c r="N1204" s="195">
        <v>295379.5</v>
      </c>
      <c r="O1204" s="195">
        <v>293953.5</v>
      </c>
      <c r="P1204" s="195">
        <v>291813</v>
      </c>
      <c r="Q1204" s="195">
        <v>289048</v>
      </c>
      <c r="R1204" s="195">
        <v>286088</v>
      </c>
      <c r="S1204" s="195">
        <v>283370</v>
      </c>
      <c r="T1204" s="195">
        <v>281181.5</v>
      </c>
      <c r="U1204" s="195">
        <v>279896.5</v>
      </c>
      <c r="V1204" s="195">
        <v>279685</v>
      </c>
      <c r="W1204" s="195">
        <v>280312.5</v>
      </c>
      <c r="X1204" s="195">
        <v>281478.5</v>
      </c>
      <c r="Y1204" s="195">
        <v>282862</v>
      </c>
      <c r="Z1204" s="195">
        <v>284221</v>
      </c>
      <c r="AA1204" s="195">
        <v>285554</v>
      </c>
      <c r="AB1204" s="195">
        <v>287497.5</v>
      </c>
      <c r="AC1204" s="195">
        <v>290657.5</v>
      </c>
      <c r="AD1204" s="195">
        <v>294962.5</v>
      </c>
    </row>
    <row r="1205" spans="1:30" x14ac:dyDescent="0.2">
      <c r="A1205" s="77" t="s">
        <v>37</v>
      </c>
      <c r="B1205" s="79" t="s">
        <v>176</v>
      </c>
      <c r="C1205" s="105">
        <v>30</v>
      </c>
      <c r="D1205" s="105">
        <v>34</v>
      </c>
      <c r="E1205" s="105">
        <v>259803.99999999997</v>
      </c>
      <c r="F1205" s="105">
        <v>267824</v>
      </c>
      <c r="G1205" s="105">
        <v>274861</v>
      </c>
      <c r="H1205" s="105">
        <v>281024</v>
      </c>
      <c r="I1205" s="105">
        <v>286524</v>
      </c>
      <c r="J1205" s="105">
        <v>291441</v>
      </c>
      <c r="K1205" s="105">
        <v>295583</v>
      </c>
      <c r="L1205" s="195">
        <v>279346.5</v>
      </c>
      <c r="M1205" s="195">
        <v>282639.5</v>
      </c>
      <c r="N1205" s="195">
        <v>285370.5</v>
      </c>
      <c r="O1205" s="195">
        <v>287531</v>
      </c>
      <c r="P1205" s="195">
        <v>288980.5</v>
      </c>
      <c r="Q1205" s="195">
        <v>289764.5</v>
      </c>
      <c r="R1205" s="195">
        <v>289854.5</v>
      </c>
      <c r="S1205" s="195">
        <v>289178</v>
      </c>
      <c r="T1205" s="195">
        <v>287772</v>
      </c>
      <c r="U1205" s="195">
        <v>285653.5</v>
      </c>
      <c r="V1205" s="195">
        <v>282912.5</v>
      </c>
      <c r="W1205" s="195">
        <v>279979</v>
      </c>
      <c r="X1205" s="195">
        <v>277285</v>
      </c>
      <c r="Y1205" s="195">
        <v>275117.5</v>
      </c>
      <c r="Z1205" s="195">
        <v>273851</v>
      </c>
      <c r="AA1205" s="195">
        <v>273654</v>
      </c>
      <c r="AB1205" s="195">
        <v>274292</v>
      </c>
      <c r="AC1205" s="195">
        <v>275466</v>
      </c>
      <c r="AD1205" s="195">
        <v>276856</v>
      </c>
    </row>
    <row r="1206" spans="1:30" x14ac:dyDescent="0.2">
      <c r="A1206" s="77" t="s">
        <v>37</v>
      </c>
      <c r="B1206" s="79" t="s">
        <v>176</v>
      </c>
      <c r="C1206" s="105">
        <v>35</v>
      </c>
      <c r="D1206" s="105">
        <v>39</v>
      </c>
      <c r="E1206" s="105">
        <v>204913</v>
      </c>
      <c r="F1206" s="105">
        <v>214350</v>
      </c>
      <c r="G1206" s="105">
        <v>224079</v>
      </c>
      <c r="H1206" s="105">
        <v>233709</v>
      </c>
      <c r="I1206" s="105">
        <v>242848</v>
      </c>
      <c r="J1206" s="105">
        <v>251276</v>
      </c>
      <c r="K1206" s="105">
        <v>259310.99999999997</v>
      </c>
      <c r="L1206" s="195">
        <v>247738</v>
      </c>
      <c r="M1206" s="195">
        <v>254364.5</v>
      </c>
      <c r="N1206" s="195">
        <v>260319.5</v>
      </c>
      <c r="O1206" s="195">
        <v>265527.5</v>
      </c>
      <c r="P1206" s="195">
        <v>270172</v>
      </c>
      <c r="Q1206" s="195">
        <v>274208</v>
      </c>
      <c r="R1206" s="195">
        <v>277506.5</v>
      </c>
      <c r="S1206" s="195">
        <v>280238.5</v>
      </c>
      <c r="T1206" s="195">
        <v>282404.5</v>
      </c>
      <c r="U1206" s="195">
        <v>283863</v>
      </c>
      <c r="V1206" s="195">
        <v>284660.5</v>
      </c>
      <c r="W1206" s="195">
        <v>284768.5</v>
      </c>
      <c r="X1206" s="195">
        <v>284114.5</v>
      </c>
      <c r="Y1206" s="195">
        <v>282735</v>
      </c>
      <c r="Z1206" s="195">
        <v>280646.5</v>
      </c>
      <c r="AA1206" s="195">
        <v>277938.5</v>
      </c>
      <c r="AB1206" s="195">
        <v>275039.5</v>
      </c>
      <c r="AC1206" s="195">
        <v>272379.5</v>
      </c>
      <c r="AD1206" s="195">
        <v>270242.5</v>
      </c>
    </row>
    <row r="1207" spans="1:30" x14ac:dyDescent="0.2">
      <c r="A1207" s="77" t="s">
        <v>37</v>
      </c>
      <c r="B1207" s="79" t="s">
        <v>176</v>
      </c>
      <c r="C1207" s="105">
        <v>40</v>
      </c>
      <c r="D1207" s="105">
        <v>44</v>
      </c>
      <c r="E1207" s="105">
        <v>163333</v>
      </c>
      <c r="F1207" s="105">
        <v>168041</v>
      </c>
      <c r="G1207" s="105">
        <v>174191</v>
      </c>
      <c r="H1207" s="105">
        <v>181556</v>
      </c>
      <c r="I1207" s="105">
        <v>189719</v>
      </c>
      <c r="J1207" s="105">
        <v>198323</v>
      </c>
      <c r="K1207" s="105">
        <v>207384</v>
      </c>
      <c r="L1207" s="195">
        <v>202722.5</v>
      </c>
      <c r="M1207" s="195">
        <v>211190</v>
      </c>
      <c r="N1207" s="195">
        <v>219958</v>
      </c>
      <c r="O1207" s="195">
        <v>228446.5</v>
      </c>
      <c r="P1207" s="195">
        <v>236191</v>
      </c>
      <c r="Q1207" s="195">
        <v>243239.5</v>
      </c>
      <c r="R1207" s="195">
        <v>249856</v>
      </c>
      <c r="S1207" s="195">
        <v>255781</v>
      </c>
      <c r="T1207" s="195">
        <v>260968.00000000003</v>
      </c>
      <c r="U1207" s="195">
        <v>265597.5</v>
      </c>
      <c r="V1207" s="195">
        <v>269624.5</v>
      </c>
      <c r="W1207" s="195">
        <v>272921.5</v>
      </c>
      <c r="X1207" s="195">
        <v>275657</v>
      </c>
      <c r="Y1207" s="195">
        <v>277831</v>
      </c>
      <c r="Z1207" s="195">
        <v>279304</v>
      </c>
      <c r="AA1207" s="195">
        <v>280121.5</v>
      </c>
      <c r="AB1207" s="195">
        <v>280256.5</v>
      </c>
      <c r="AC1207" s="195">
        <v>279635</v>
      </c>
      <c r="AD1207" s="195">
        <v>278291.5</v>
      </c>
    </row>
    <row r="1208" spans="1:30" x14ac:dyDescent="0.2">
      <c r="A1208" s="77" t="s">
        <v>37</v>
      </c>
      <c r="B1208" s="79" t="s">
        <v>176</v>
      </c>
      <c r="C1208" s="105">
        <v>45</v>
      </c>
      <c r="D1208" s="105">
        <v>49</v>
      </c>
      <c r="E1208" s="105">
        <v>150608</v>
      </c>
      <c r="F1208" s="105">
        <v>151594</v>
      </c>
      <c r="G1208" s="105">
        <v>151953</v>
      </c>
      <c r="H1208" s="105">
        <v>152385</v>
      </c>
      <c r="I1208" s="105">
        <v>153894</v>
      </c>
      <c r="J1208" s="105">
        <v>157051</v>
      </c>
      <c r="K1208" s="105">
        <v>161623</v>
      </c>
      <c r="L1208" s="195">
        <v>169020.5</v>
      </c>
      <c r="M1208" s="195">
        <v>172987.5</v>
      </c>
      <c r="N1208" s="195">
        <v>177767</v>
      </c>
      <c r="O1208" s="195">
        <v>183600</v>
      </c>
      <c r="P1208" s="195">
        <v>190672.5</v>
      </c>
      <c r="Q1208" s="195">
        <v>198605.5</v>
      </c>
      <c r="R1208" s="195">
        <v>207042</v>
      </c>
      <c r="S1208" s="195">
        <v>215725.5</v>
      </c>
      <c r="T1208" s="195">
        <v>224135.5</v>
      </c>
      <c r="U1208" s="195">
        <v>231813.5</v>
      </c>
      <c r="V1208" s="195">
        <v>238805.5</v>
      </c>
      <c r="W1208" s="195">
        <v>245374</v>
      </c>
      <c r="X1208" s="195">
        <v>251261.5</v>
      </c>
      <c r="Y1208" s="195">
        <v>256421</v>
      </c>
      <c r="Z1208" s="195">
        <v>261029.99999999997</v>
      </c>
      <c r="AA1208" s="195">
        <v>265045</v>
      </c>
      <c r="AB1208" s="195">
        <v>268339.5</v>
      </c>
      <c r="AC1208" s="195">
        <v>271080</v>
      </c>
      <c r="AD1208" s="195">
        <v>273267.5</v>
      </c>
    </row>
    <row r="1209" spans="1:30" x14ac:dyDescent="0.2">
      <c r="A1209" s="77" t="s">
        <v>37</v>
      </c>
      <c r="B1209" s="79" t="s">
        <v>176</v>
      </c>
      <c r="C1209" s="105">
        <v>50</v>
      </c>
      <c r="D1209" s="105">
        <v>54</v>
      </c>
      <c r="E1209" s="105">
        <v>133131</v>
      </c>
      <c r="F1209" s="105">
        <v>135770</v>
      </c>
      <c r="G1209" s="105">
        <v>138382</v>
      </c>
      <c r="H1209" s="105">
        <v>140736</v>
      </c>
      <c r="I1209" s="105">
        <v>142577</v>
      </c>
      <c r="J1209" s="105">
        <v>143862</v>
      </c>
      <c r="K1209" s="105">
        <v>144925</v>
      </c>
      <c r="L1209" s="195">
        <v>154114.5</v>
      </c>
      <c r="M1209" s="195">
        <v>155122</v>
      </c>
      <c r="N1209" s="195">
        <v>156658.5</v>
      </c>
      <c r="O1209" s="195">
        <v>158686</v>
      </c>
      <c r="P1209" s="195">
        <v>161303.5</v>
      </c>
      <c r="Q1209" s="195">
        <v>164670</v>
      </c>
      <c r="R1209" s="195">
        <v>168677.5</v>
      </c>
      <c r="S1209" s="195">
        <v>173404.5</v>
      </c>
      <c r="T1209" s="195">
        <v>179168</v>
      </c>
      <c r="U1209" s="195">
        <v>186150</v>
      </c>
      <c r="V1209" s="195">
        <v>193978.5</v>
      </c>
      <c r="W1209" s="195">
        <v>202300</v>
      </c>
      <c r="X1209" s="195">
        <v>210867</v>
      </c>
      <c r="Y1209" s="195">
        <v>219169</v>
      </c>
      <c r="Z1209" s="195">
        <v>226754</v>
      </c>
      <c r="AA1209" s="195">
        <v>233669.5</v>
      </c>
      <c r="AB1209" s="195">
        <v>240172.5</v>
      </c>
      <c r="AC1209" s="195">
        <v>246008.5</v>
      </c>
      <c r="AD1209" s="195">
        <v>251131</v>
      </c>
    </row>
    <row r="1210" spans="1:30" x14ac:dyDescent="0.2">
      <c r="A1210" s="77" t="s">
        <v>37</v>
      </c>
      <c r="B1210" s="79" t="s">
        <v>176</v>
      </c>
      <c r="C1210" s="105">
        <v>55</v>
      </c>
      <c r="D1210" s="105">
        <v>59</v>
      </c>
      <c r="E1210" s="105">
        <v>115124</v>
      </c>
      <c r="F1210" s="105">
        <v>117525</v>
      </c>
      <c r="G1210" s="105">
        <v>120029</v>
      </c>
      <c r="H1210" s="105">
        <v>122604</v>
      </c>
      <c r="I1210" s="105">
        <v>125183</v>
      </c>
      <c r="J1210" s="105">
        <v>127663</v>
      </c>
      <c r="K1210" s="105">
        <v>129961.00000000001</v>
      </c>
      <c r="L1210" s="195">
        <v>140742</v>
      </c>
      <c r="M1210" s="195">
        <v>143219.5</v>
      </c>
      <c r="N1210" s="195">
        <v>145216.5</v>
      </c>
      <c r="O1210" s="195">
        <v>146718</v>
      </c>
      <c r="P1210" s="195">
        <v>147871.5</v>
      </c>
      <c r="Q1210" s="195">
        <v>148894</v>
      </c>
      <c r="R1210" s="195">
        <v>150067.5</v>
      </c>
      <c r="S1210" s="195">
        <v>151613.5</v>
      </c>
      <c r="T1210" s="195">
        <v>153640</v>
      </c>
      <c r="U1210" s="195">
        <v>156241</v>
      </c>
      <c r="V1210" s="195">
        <v>159569.5</v>
      </c>
      <c r="W1210" s="195">
        <v>163523.5</v>
      </c>
      <c r="X1210" s="195">
        <v>168180.5</v>
      </c>
      <c r="Y1210" s="195">
        <v>173850</v>
      </c>
      <c r="Z1210" s="195">
        <v>180710</v>
      </c>
      <c r="AA1210" s="195">
        <v>188397</v>
      </c>
      <c r="AB1210" s="195">
        <v>196567.5</v>
      </c>
      <c r="AC1210" s="195">
        <v>204980</v>
      </c>
      <c r="AD1210" s="195">
        <v>213137.5</v>
      </c>
    </row>
    <row r="1211" spans="1:30" x14ac:dyDescent="0.2">
      <c r="A1211" s="77" t="s">
        <v>37</v>
      </c>
      <c r="B1211" s="79" t="s">
        <v>176</v>
      </c>
      <c r="C1211" s="105">
        <v>60</v>
      </c>
      <c r="D1211" s="105">
        <v>64</v>
      </c>
      <c r="E1211" s="105">
        <v>97531</v>
      </c>
      <c r="F1211" s="105">
        <v>100430</v>
      </c>
      <c r="G1211" s="105">
        <v>102795</v>
      </c>
      <c r="H1211" s="105">
        <v>104845</v>
      </c>
      <c r="I1211" s="105">
        <v>106937</v>
      </c>
      <c r="J1211" s="105">
        <v>109266</v>
      </c>
      <c r="K1211" s="105">
        <v>111490</v>
      </c>
      <c r="L1211" s="195">
        <v>111799.5</v>
      </c>
      <c r="M1211" s="195">
        <v>116560</v>
      </c>
      <c r="N1211" s="195">
        <v>121569.5</v>
      </c>
      <c r="O1211" s="195">
        <v>126309.5</v>
      </c>
      <c r="P1211" s="195">
        <v>130538.99999999999</v>
      </c>
      <c r="Q1211" s="195">
        <v>134008.5</v>
      </c>
      <c r="R1211" s="195">
        <v>136656.5</v>
      </c>
      <c r="S1211" s="195">
        <v>138633</v>
      </c>
      <c r="T1211" s="195">
        <v>140139.5</v>
      </c>
      <c r="U1211" s="195">
        <v>141316.5</v>
      </c>
      <c r="V1211" s="195">
        <v>142369</v>
      </c>
      <c r="W1211" s="195">
        <v>143566.5</v>
      </c>
      <c r="X1211" s="195">
        <v>145126.5</v>
      </c>
      <c r="Y1211" s="195">
        <v>147150</v>
      </c>
      <c r="Z1211" s="195">
        <v>149724.5</v>
      </c>
      <c r="AA1211" s="195">
        <v>153001</v>
      </c>
      <c r="AB1211" s="195">
        <v>156881.5</v>
      </c>
      <c r="AC1211" s="195">
        <v>161442.5</v>
      </c>
      <c r="AD1211" s="195">
        <v>166984.5</v>
      </c>
    </row>
    <row r="1212" spans="1:30" x14ac:dyDescent="0.2">
      <c r="A1212" s="77" t="s">
        <v>37</v>
      </c>
      <c r="B1212" s="79" t="s">
        <v>176</v>
      </c>
      <c r="C1212" s="105">
        <v>65</v>
      </c>
      <c r="D1212" s="105">
        <v>69</v>
      </c>
      <c r="E1212" s="105">
        <v>71960</v>
      </c>
      <c r="F1212" s="105">
        <v>75519</v>
      </c>
      <c r="G1212" s="105">
        <v>79470</v>
      </c>
      <c r="H1212" s="105">
        <v>83552</v>
      </c>
      <c r="I1212" s="105">
        <v>87396</v>
      </c>
      <c r="J1212" s="105">
        <v>90780</v>
      </c>
      <c r="K1212" s="105">
        <v>93419</v>
      </c>
      <c r="L1212" s="195">
        <v>83582.5</v>
      </c>
      <c r="M1212" s="195">
        <v>86957.5</v>
      </c>
      <c r="N1212" s="195">
        <v>90803.5</v>
      </c>
      <c r="O1212" s="195">
        <v>94865</v>
      </c>
      <c r="P1212" s="195">
        <v>99169.5</v>
      </c>
      <c r="Q1212" s="195">
        <v>103734</v>
      </c>
      <c r="R1212" s="195">
        <v>108502.5</v>
      </c>
      <c r="S1212" s="195">
        <v>113260</v>
      </c>
      <c r="T1212" s="195">
        <v>117770</v>
      </c>
      <c r="U1212" s="195">
        <v>121805.5</v>
      </c>
      <c r="V1212" s="195">
        <v>125132.5</v>
      </c>
      <c r="W1212" s="195">
        <v>127697</v>
      </c>
      <c r="X1212" s="195">
        <v>129638.5</v>
      </c>
      <c r="Y1212" s="195">
        <v>131145</v>
      </c>
      <c r="Z1212" s="195">
        <v>132344.5</v>
      </c>
      <c r="AA1212" s="195">
        <v>133430</v>
      </c>
      <c r="AB1212" s="195">
        <v>134658</v>
      </c>
      <c r="AC1212" s="195">
        <v>136229.5</v>
      </c>
      <c r="AD1212" s="195">
        <v>138241</v>
      </c>
    </row>
    <row r="1213" spans="1:30" x14ac:dyDescent="0.2">
      <c r="A1213" s="77" t="s">
        <v>37</v>
      </c>
      <c r="B1213" s="79" t="s">
        <v>176</v>
      </c>
      <c r="C1213" s="105">
        <v>70</v>
      </c>
      <c r="D1213" s="105">
        <v>74</v>
      </c>
      <c r="E1213" s="105">
        <v>52889</v>
      </c>
      <c r="F1213" s="105">
        <v>54780</v>
      </c>
      <c r="G1213" s="105">
        <v>56893</v>
      </c>
      <c r="H1213" s="105">
        <v>59250</v>
      </c>
      <c r="I1213" s="105">
        <v>61957</v>
      </c>
      <c r="J1213" s="105">
        <v>65078</v>
      </c>
      <c r="K1213" s="105">
        <v>68280</v>
      </c>
      <c r="L1213" s="195">
        <v>60580.5</v>
      </c>
      <c r="M1213" s="195">
        <v>62889.5</v>
      </c>
      <c r="N1213" s="195">
        <v>65478.5</v>
      </c>
      <c r="O1213" s="195">
        <v>68210.5</v>
      </c>
      <c r="P1213" s="195">
        <v>71182.5</v>
      </c>
      <c r="Q1213" s="195">
        <v>74362.5</v>
      </c>
      <c r="R1213" s="195">
        <v>77720</v>
      </c>
      <c r="S1213" s="195">
        <v>81254.5</v>
      </c>
      <c r="T1213" s="195">
        <v>84990.5</v>
      </c>
      <c r="U1213" s="195">
        <v>88953</v>
      </c>
      <c r="V1213" s="195">
        <v>93158</v>
      </c>
      <c r="W1213" s="195">
        <v>97553</v>
      </c>
      <c r="X1213" s="195">
        <v>101943</v>
      </c>
      <c r="Y1213" s="195">
        <v>106112.5</v>
      </c>
      <c r="Z1213" s="195">
        <v>109855.5</v>
      </c>
      <c r="AA1213" s="195">
        <v>112963</v>
      </c>
      <c r="AB1213" s="195">
        <v>115390.5</v>
      </c>
      <c r="AC1213" s="195">
        <v>117263.5</v>
      </c>
      <c r="AD1213" s="195">
        <v>118748</v>
      </c>
    </row>
    <row r="1214" spans="1:30" x14ac:dyDescent="0.2">
      <c r="A1214" s="77" t="s">
        <v>37</v>
      </c>
      <c r="B1214" s="79" t="s">
        <v>176</v>
      </c>
      <c r="C1214" s="105">
        <v>75</v>
      </c>
      <c r="D1214" s="105">
        <v>79</v>
      </c>
      <c r="E1214" s="105">
        <v>39026</v>
      </c>
      <c r="F1214" s="105">
        <v>40147</v>
      </c>
      <c r="G1214" s="105">
        <v>41209</v>
      </c>
      <c r="H1214" s="105">
        <v>42386</v>
      </c>
      <c r="I1214" s="105">
        <v>43861</v>
      </c>
      <c r="J1214" s="105">
        <v>45692</v>
      </c>
      <c r="K1214" s="105">
        <v>47149</v>
      </c>
      <c r="L1214" s="195">
        <v>41618.5</v>
      </c>
      <c r="M1214" s="195">
        <v>42576.5</v>
      </c>
      <c r="N1214" s="195">
        <v>44202</v>
      </c>
      <c r="O1214" s="195">
        <v>46045.5</v>
      </c>
      <c r="P1214" s="195">
        <v>48060.5</v>
      </c>
      <c r="Q1214" s="195">
        <v>50272</v>
      </c>
      <c r="R1214" s="195">
        <v>52539.5</v>
      </c>
      <c r="S1214" s="195">
        <v>54793</v>
      </c>
      <c r="T1214" s="195">
        <v>57176.5</v>
      </c>
      <c r="U1214" s="195">
        <v>59765.5</v>
      </c>
      <c r="V1214" s="195">
        <v>62536.5</v>
      </c>
      <c r="W1214" s="195">
        <v>65464.5</v>
      </c>
      <c r="X1214" s="195">
        <v>68551</v>
      </c>
      <c r="Y1214" s="195">
        <v>71817</v>
      </c>
      <c r="Z1214" s="195">
        <v>75284.5</v>
      </c>
      <c r="AA1214" s="195">
        <v>78968.5</v>
      </c>
      <c r="AB1214" s="195">
        <v>82824</v>
      </c>
      <c r="AC1214" s="195">
        <v>86681.5</v>
      </c>
      <c r="AD1214" s="195">
        <v>90352</v>
      </c>
    </row>
    <row r="1215" spans="1:30" x14ac:dyDescent="0.2">
      <c r="A1215" s="77" t="s">
        <v>37</v>
      </c>
      <c r="B1215" s="79" t="s">
        <v>176</v>
      </c>
      <c r="C1215" s="105">
        <v>80</v>
      </c>
      <c r="D1215" s="105">
        <v>84</v>
      </c>
      <c r="E1215" s="105">
        <v>23268</v>
      </c>
      <c r="F1215" s="105">
        <v>24240</v>
      </c>
      <c r="G1215" s="105">
        <v>25519</v>
      </c>
      <c r="H1215" s="105">
        <v>26984</v>
      </c>
      <c r="I1215" s="105">
        <v>28443</v>
      </c>
      <c r="J1215" s="105">
        <v>29825</v>
      </c>
      <c r="K1215" s="105">
        <v>30691</v>
      </c>
      <c r="L1215" s="195">
        <v>24837.5</v>
      </c>
      <c r="M1215" s="195">
        <v>25939.5</v>
      </c>
      <c r="N1215" s="195">
        <v>27418.5</v>
      </c>
      <c r="O1215" s="195">
        <v>28807.5</v>
      </c>
      <c r="P1215" s="195">
        <v>29972.5</v>
      </c>
      <c r="Q1215" s="195">
        <v>30937</v>
      </c>
      <c r="R1215" s="195">
        <v>31980.5</v>
      </c>
      <c r="S1215" s="195">
        <v>33283.5</v>
      </c>
      <c r="T1215" s="195">
        <v>34754</v>
      </c>
      <c r="U1215" s="195">
        <v>36349.5</v>
      </c>
      <c r="V1215" s="195">
        <v>38090</v>
      </c>
      <c r="W1215" s="195">
        <v>39881.5</v>
      </c>
      <c r="X1215" s="195">
        <v>41677</v>
      </c>
      <c r="Y1215" s="195">
        <v>43580.5</v>
      </c>
      <c r="Z1215" s="195">
        <v>45647</v>
      </c>
      <c r="AA1215" s="195">
        <v>47859</v>
      </c>
      <c r="AB1215" s="195">
        <v>50200.5</v>
      </c>
      <c r="AC1215" s="195">
        <v>52675.5</v>
      </c>
      <c r="AD1215" s="195">
        <v>55297</v>
      </c>
    </row>
    <row r="1216" spans="1:30" x14ac:dyDescent="0.2">
      <c r="A1216" s="77" t="s">
        <v>37</v>
      </c>
      <c r="B1216" s="79" t="s">
        <v>176</v>
      </c>
      <c r="C1216" s="105">
        <v>85</v>
      </c>
      <c r="D1216" s="105">
        <v>89</v>
      </c>
      <c r="E1216" s="105">
        <v>13192</v>
      </c>
      <c r="F1216" s="105">
        <v>13513</v>
      </c>
      <c r="G1216" s="105">
        <v>13577</v>
      </c>
      <c r="H1216" s="105">
        <v>13552</v>
      </c>
      <c r="I1216" s="105">
        <v>13694</v>
      </c>
      <c r="J1216" s="105">
        <v>14179</v>
      </c>
      <c r="K1216" s="105">
        <v>15133</v>
      </c>
      <c r="L1216" s="195">
        <v>12572</v>
      </c>
      <c r="M1216" s="195">
        <v>12739.5</v>
      </c>
      <c r="N1216" s="195">
        <v>13332</v>
      </c>
      <c r="O1216" s="195">
        <v>13976</v>
      </c>
      <c r="P1216" s="195">
        <v>14756</v>
      </c>
      <c r="Q1216" s="195">
        <v>15685.5</v>
      </c>
      <c r="R1216" s="195">
        <v>16673</v>
      </c>
      <c r="S1216" s="195">
        <v>17654</v>
      </c>
      <c r="T1216" s="195">
        <v>18570</v>
      </c>
      <c r="U1216" s="195">
        <v>19345</v>
      </c>
      <c r="V1216" s="195">
        <v>20001.5</v>
      </c>
      <c r="W1216" s="195">
        <v>20726.5</v>
      </c>
      <c r="X1216" s="195">
        <v>21636</v>
      </c>
      <c r="Y1216" s="195">
        <v>22655</v>
      </c>
      <c r="Z1216" s="195">
        <v>23748.5</v>
      </c>
      <c r="AA1216" s="195">
        <v>24934</v>
      </c>
      <c r="AB1216" s="195">
        <v>26160.5</v>
      </c>
      <c r="AC1216" s="195">
        <v>27404.5</v>
      </c>
      <c r="AD1216" s="195">
        <v>28727.5</v>
      </c>
    </row>
    <row r="1217" spans="1:30" x14ac:dyDescent="0.2">
      <c r="A1217" s="77" t="s">
        <v>37</v>
      </c>
      <c r="B1217" s="79" t="s">
        <v>176</v>
      </c>
      <c r="C1217" s="105">
        <v>90</v>
      </c>
      <c r="D1217" s="105">
        <v>94</v>
      </c>
      <c r="E1217" s="105">
        <v>4527</v>
      </c>
      <c r="F1217" s="105">
        <v>5149</v>
      </c>
      <c r="G1217" s="105">
        <v>5619</v>
      </c>
      <c r="H1217" s="105">
        <v>5948</v>
      </c>
      <c r="I1217" s="105">
        <v>6091</v>
      </c>
      <c r="J1217" s="105">
        <v>6031</v>
      </c>
      <c r="K1217" s="105">
        <v>6395</v>
      </c>
      <c r="L1217" s="195">
        <v>5906.5</v>
      </c>
      <c r="M1217" s="195">
        <v>5719</v>
      </c>
      <c r="N1217" s="195">
        <v>5746</v>
      </c>
      <c r="O1217" s="195">
        <v>5826.5</v>
      </c>
      <c r="P1217" s="195">
        <v>5983</v>
      </c>
      <c r="Q1217" s="195">
        <v>6215</v>
      </c>
      <c r="R1217" s="195">
        <v>6506</v>
      </c>
      <c r="S1217" s="195">
        <v>6821.5</v>
      </c>
      <c r="T1217" s="195">
        <v>7162.5</v>
      </c>
      <c r="U1217" s="195">
        <v>7582.5</v>
      </c>
      <c r="V1217" s="195">
        <v>8086</v>
      </c>
      <c r="W1217" s="195">
        <v>8617.5</v>
      </c>
      <c r="X1217" s="195">
        <v>9139</v>
      </c>
      <c r="Y1217" s="195">
        <v>9620</v>
      </c>
      <c r="Z1217" s="195">
        <v>10028.5</v>
      </c>
      <c r="AA1217" s="195">
        <v>10385</v>
      </c>
      <c r="AB1217" s="195">
        <v>10791.5</v>
      </c>
      <c r="AC1217" s="195">
        <v>11304</v>
      </c>
      <c r="AD1217" s="195">
        <v>11874</v>
      </c>
    </row>
    <row r="1218" spans="1:30" x14ac:dyDescent="0.2">
      <c r="A1218" s="77" t="s">
        <v>37</v>
      </c>
      <c r="B1218" s="79" t="s">
        <v>176</v>
      </c>
      <c r="C1218" s="105">
        <v>95</v>
      </c>
      <c r="D1218" s="105">
        <v>99</v>
      </c>
      <c r="E1218" s="105">
        <v>1014</v>
      </c>
      <c r="F1218" s="105">
        <v>1141</v>
      </c>
      <c r="G1218" s="105">
        <v>1329</v>
      </c>
      <c r="H1218" s="105">
        <v>1487</v>
      </c>
      <c r="I1218" s="105">
        <v>1545</v>
      </c>
      <c r="J1218" s="105">
        <v>1450</v>
      </c>
      <c r="K1218" s="105">
        <v>1647</v>
      </c>
      <c r="L1218" s="195">
        <v>1761</v>
      </c>
      <c r="M1218" s="195">
        <v>1824.5</v>
      </c>
      <c r="N1218" s="195">
        <v>1943</v>
      </c>
      <c r="O1218" s="195">
        <v>2031.4999999999998</v>
      </c>
      <c r="P1218" s="195">
        <v>2086</v>
      </c>
      <c r="Q1218" s="195">
        <v>2110.5</v>
      </c>
      <c r="R1218" s="195">
        <v>2118</v>
      </c>
      <c r="S1218" s="195">
        <v>2130</v>
      </c>
      <c r="T1218" s="195">
        <v>2165</v>
      </c>
      <c r="U1218" s="195">
        <v>2231.5</v>
      </c>
      <c r="V1218" s="195">
        <v>2325.5</v>
      </c>
      <c r="W1218" s="195">
        <v>2438.5</v>
      </c>
      <c r="X1218" s="195">
        <v>2559.5</v>
      </c>
      <c r="Y1218" s="195">
        <v>2691.5</v>
      </c>
      <c r="Z1218" s="195">
        <v>2855.5</v>
      </c>
      <c r="AA1218" s="195">
        <v>3053.5</v>
      </c>
      <c r="AB1218" s="195">
        <v>3261.5</v>
      </c>
      <c r="AC1218" s="195">
        <v>3461</v>
      </c>
      <c r="AD1218" s="195">
        <v>3642</v>
      </c>
    </row>
    <row r="1219" spans="1:30" x14ac:dyDescent="0.2">
      <c r="A1219" s="77" t="s">
        <v>37</v>
      </c>
      <c r="B1219" s="79" t="s">
        <v>176</v>
      </c>
      <c r="C1219" s="105">
        <v>100</v>
      </c>
      <c r="D1219" s="105">
        <v>104</v>
      </c>
      <c r="E1219" s="105">
        <v>136</v>
      </c>
      <c r="F1219" s="105">
        <v>150</v>
      </c>
      <c r="G1219" s="105">
        <v>165</v>
      </c>
      <c r="H1219" s="105">
        <v>181</v>
      </c>
      <c r="I1219" s="105">
        <v>199</v>
      </c>
      <c r="J1219" s="105">
        <v>217</v>
      </c>
      <c r="K1219" s="105">
        <v>236</v>
      </c>
      <c r="L1219" s="195">
        <v>313.5</v>
      </c>
      <c r="M1219" s="195">
        <v>326</v>
      </c>
      <c r="N1219" s="195">
        <v>357.5</v>
      </c>
      <c r="O1219" s="195">
        <v>390.5</v>
      </c>
      <c r="P1219" s="195">
        <v>427</v>
      </c>
      <c r="Q1219" s="195">
        <v>465.5</v>
      </c>
      <c r="R1219" s="195">
        <v>503.49999999999994</v>
      </c>
      <c r="S1219" s="195">
        <v>536</v>
      </c>
      <c r="T1219" s="195">
        <v>560.5</v>
      </c>
      <c r="U1219" s="195">
        <v>578</v>
      </c>
      <c r="V1219" s="195">
        <v>588</v>
      </c>
      <c r="W1219" s="195">
        <v>594</v>
      </c>
      <c r="X1219" s="195">
        <v>601</v>
      </c>
      <c r="Y1219" s="195">
        <v>613.5</v>
      </c>
      <c r="Z1219" s="195">
        <v>633</v>
      </c>
      <c r="AA1219" s="195">
        <v>658</v>
      </c>
      <c r="AB1219" s="195">
        <v>686.5</v>
      </c>
      <c r="AC1219" s="195">
        <v>716</v>
      </c>
      <c r="AD1219" s="195">
        <v>751</v>
      </c>
    </row>
    <row r="1220" spans="1:30" x14ac:dyDescent="0.2">
      <c r="A1220" s="77" t="s">
        <v>81</v>
      </c>
      <c r="B1220" s="79" t="s">
        <v>175</v>
      </c>
      <c r="C1220" s="105">
        <v>0</v>
      </c>
      <c r="D1220" s="105">
        <v>4</v>
      </c>
      <c r="E1220" s="105">
        <v>1430067</v>
      </c>
      <c r="F1220" s="105">
        <v>1382876</v>
      </c>
      <c r="G1220" s="105">
        <v>1382220</v>
      </c>
      <c r="H1220" s="105">
        <v>1409597</v>
      </c>
      <c r="I1220" s="105">
        <v>1437665</v>
      </c>
      <c r="J1220" s="105">
        <v>1449868</v>
      </c>
      <c r="K1220" s="105">
        <v>1495630</v>
      </c>
      <c r="L1220" s="195">
        <v>1491097</v>
      </c>
      <c r="M1220" s="195">
        <v>1491917.5</v>
      </c>
      <c r="N1220" s="195">
        <v>1488408</v>
      </c>
      <c r="O1220" s="195">
        <v>1481312.5</v>
      </c>
      <c r="P1220" s="195">
        <v>1473248</v>
      </c>
      <c r="Q1220" s="195">
        <v>1464981.5</v>
      </c>
      <c r="R1220" s="195">
        <v>1457122</v>
      </c>
      <c r="S1220" s="195">
        <v>1450334</v>
      </c>
      <c r="T1220" s="195">
        <v>1444400.5</v>
      </c>
      <c r="U1220" s="195">
        <v>1438012.5</v>
      </c>
      <c r="V1220" s="195">
        <v>1430920</v>
      </c>
      <c r="W1220" s="195">
        <v>1423664</v>
      </c>
      <c r="X1220" s="195">
        <v>1416024.5</v>
      </c>
      <c r="Y1220" s="195">
        <v>1408050</v>
      </c>
      <c r="Z1220" s="195">
        <v>1400942.5</v>
      </c>
      <c r="AA1220" s="195">
        <v>1395081.5</v>
      </c>
      <c r="AB1220" s="195">
        <v>1389027</v>
      </c>
      <c r="AC1220" s="195">
        <v>1382848</v>
      </c>
      <c r="AD1220" s="195">
        <v>1377304.5</v>
      </c>
    </row>
    <row r="1221" spans="1:30" x14ac:dyDescent="0.2">
      <c r="A1221" s="77" t="s">
        <v>81</v>
      </c>
      <c r="B1221" s="79" t="s">
        <v>175</v>
      </c>
      <c r="C1221" s="105">
        <v>5</v>
      </c>
      <c r="D1221" s="105">
        <v>9</v>
      </c>
      <c r="E1221" s="105">
        <v>1510336</v>
      </c>
      <c r="F1221" s="105">
        <v>1476640</v>
      </c>
      <c r="G1221" s="105">
        <v>1436408</v>
      </c>
      <c r="H1221" s="105">
        <v>1389528</v>
      </c>
      <c r="I1221" s="105">
        <v>1343191</v>
      </c>
      <c r="J1221" s="105">
        <v>1309452</v>
      </c>
      <c r="K1221" s="105">
        <v>1316093</v>
      </c>
      <c r="L1221" s="195">
        <v>1476845.5</v>
      </c>
      <c r="M1221" s="195">
        <v>1469918.5</v>
      </c>
      <c r="N1221" s="195">
        <v>1468955.5</v>
      </c>
      <c r="O1221" s="195">
        <v>1472809</v>
      </c>
      <c r="P1221" s="195">
        <v>1478172.5</v>
      </c>
      <c r="Q1221" s="195">
        <v>1482368.5</v>
      </c>
      <c r="R1221" s="195">
        <v>1483911</v>
      </c>
      <c r="S1221" s="195">
        <v>1481241.5</v>
      </c>
      <c r="T1221" s="195">
        <v>1474910</v>
      </c>
      <c r="U1221" s="195">
        <v>1467475.5</v>
      </c>
      <c r="V1221" s="195">
        <v>1459697.5</v>
      </c>
      <c r="W1221" s="195">
        <v>1452224</v>
      </c>
      <c r="X1221" s="195">
        <v>1445753.5</v>
      </c>
      <c r="Y1221" s="195">
        <v>1440077</v>
      </c>
      <c r="Z1221" s="195">
        <v>1433894</v>
      </c>
      <c r="AA1221" s="195">
        <v>1426970</v>
      </c>
      <c r="AB1221" s="195">
        <v>1419862</v>
      </c>
      <c r="AC1221" s="195">
        <v>1412363</v>
      </c>
      <c r="AD1221" s="195">
        <v>1404532.5</v>
      </c>
    </row>
    <row r="1222" spans="1:30" x14ac:dyDescent="0.2">
      <c r="A1222" s="77" t="s">
        <v>81</v>
      </c>
      <c r="B1222" s="79" t="s">
        <v>175</v>
      </c>
      <c r="C1222" s="105">
        <v>10</v>
      </c>
      <c r="D1222" s="105">
        <v>14</v>
      </c>
      <c r="E1222" s="105">
        <v>1430896</v>
      </c>
      <c r="F1222" s="105">
        <v>1398197</v>
      </c>
      <c r="G1222" s="105">
        <v>1374107</v>
      </c>
      <c r="H1222" s="105">
        <v>1358978</v>
      </c>
      <c r="I1222" s="105">
        <v>1345922</v>
      </c>
      <c r="J1222" s="105">
        <v>1325559</v>
      </c>
      <c r="K1222" s="105">
        <v>1331133</v>
      </c>
      <c r="L1222" s="195">
        <v>1537609.5</v>
      </c>
      <c r="M1222" s="195">
        <v>1528309</v>
      </c>
      <c r="N1222" s="195">
        <v>1515432</v>
      </c>
      <c r="O1222" s="195">
        <v>1499876</v>
      </c>
      <c r="P1222" s="195">
        <v>1484037</v>
      </c>
      <c r="Q1222" s="195">
        <v>1471713</v>
      </c>
      <c r="R1222" s="195">
        <v>1465196.5</v>
      </c>
      <c r="S1222" s="195">
        <v>1464684</v>
      </c>
      <c r="T1222" s="195">
        <v>1468927.5</v>
      </c>
      <c r="U1222" s="195">
        <v>1474610.5</v>
      </c>
      <c r="V1222" s="195">
        <v>1479058.5</v>
      </c>
      <c r="W1222" s="195">
        <v>1480804</v>
      </c>
      <c r="X1222" s="195">
        <v>1478306</v>
      </c>
      <c r="Y1222" s="195">
        <v>1472119</v>
      </c>
      <c r="Z1222" s="195">
        <v>1464805</v>
      </c>
      <c r="AA1222" s="195">
        <v>1457128.5</v>
      </c>
      <c r="AB1222" s="195">
        <v>1449746.5</v>
      </c>
      <c r="AC1222" s="195">
        <v>1443363.5</v>
      </c>
      <c r="AD1222" s="195">
        <v>1437777</v>
      </c>
    </row>
    <row r="1223" spans="1:30" x14ac:dyDescent="0.2">
      <c r="A1223" s="77" t="s">
        <v>81</v>
      </c>
      <c r="B1223" s="79" t="s">
        <v>175</v>
      </c>
      <c r="C1223" s="105">
        <v>15</v>
      </c>
      <c r="D1223" s="105">
        <v>19</v>
      </c>
      <c r="E1223" s="105">
        <v>1389834</v>
      </c>
      <c r="F1223" s="105">
        <v>1349798</v>
      </c>
      <c r="G1223" s="105">
        <v>1306625</v>
      </c>
      <c r="H1223" s="105">
        <v>1262211</v>
      </c>
      <c r="I1223" s="105">
        <v>1219530</v>
      </c>
      <c r="J1223" s="105">
        <v>1181735</v>
      </c>
      <c r="K1223" s="105">
        <v>1200223</v>
      </c>
      <c r="L1223" s="195">
        <v>1481869</v>
      </c>
      <c r="M1223" s="195">
        <v>1501753.5</v>
      </c>
      <c r="N1223" s="195">
        <v>1516974</v>
      </c>
      <c r="O1223" s="195">
        <v>1526038.5</v>
      </c>
      <c r="P1223" s="195">
        <v>1528823.5</v>
      </c>
      <c r="Q1223" s="195">
        <v>1525663.5</v>
      </c>
      <c r="R1223" s="195">
        <v>1517676</v>
      </c>
      <c r="S1223" s="195">
        <v>1506009</v>
      </c>
      <c r="T1223" s="195">
        <v>1491475</v>
      </c>
      <c r="U1223" s="195">
        <v>1476471.5</v>
      </c>
      <c r="V1223" s="195">
        <v>1464806</v>
      </c>
      <c r="W1223" s="195">
        <v>1458792.5</v>
      </c>
      <c r="X1223" s="195">
        <v>1458656</v>
      </c>
      <c r="Y1223" s="195">
        <v>1463177.5</v>
      </c>
      <c r="Z1223" s="195">
        <v>1469069.5</v>
      </c>
      <c r="AA1223" s="195">
        <v>1473688</v>
      </c>
      <c r="AB1223" s="195">
        <v>1475595</v>
      </c>
      <c r="AC1223" s="195">
        <v>1473275</v>
      </c>
      <c r="AD1223" s="195">
        <v>1467299.5</v>
      </c>
    </row>
    <row r="1224" spans="1:30" x14ac:dyDescent="0.2">
      <c r="A1224" s="77" t="s">
        <v>81</v>
      </c>
      <c r="B1224" s="79" t="s">
        <v>175</v>
      </c>
      <c r="C1224" s="105">
        <v>20</v>
      </c>
      <c r="D1224" s="105">
        <v>24</v>
      </c>
      <c r="E1224" s="105">
        <v>1402398</v>
      </c>
      <c r="F1224" s="105">
        <v>1395976</v>
      </c>
      <c r="G1224" s="105">
        <v>1367268</v>
      </c>
      <c r="H1224" s="105">
        <v>1321854</v>
      </c>
      <c r="I1224" s="105">
        <v>1267525</v>
      </c>
      <c r="J1224" s="105">
        <v>1208975</v>
      </c>
      <c r="K1224" s="105">
        <v>1184240</v>
      </c>
      <c r="L1224" s="195">
        <v>1390965.5</v>
      </c>
      <c r="M1224" s="195">
        <v>1392131.5</v>
      </c>
      <c r="N1224" s="195">
        <v>1398135</v>
      </c>
      <c r="O1224" s="195">
        <v>1410391.5</v>
      </c>
      <c r="P1224" s="195">
        <v>1429974.5</v>
      </c>
      <c r="Q1224" s="195">
        <v>1454308</v>
      </c>
      <c r="R1224" s="195">
        <v>1477092</v>
      </c>
      <c r="S1224" s="195">
        <v>1495196.5</v>
      </c>
      <c r="T1224" s="195">
        <v>1506750</v>
      </c>
      <c r="U1224" s="195">
        <v>1511559</v>
      </c>
      <c r="V1224" s="195">
        <v>1509986.5</v>
      </c>
      <c r="W1224" s="195">
        <v>1503249</v>
      </c>
      <c r="X1224" s="195">
        <v>1492584</v>
      </c>
      <c r="Y1224" s="195">
        <v>1478843.5</v>
      </c>
      <c r="Z1224" s="195">
        <v>1464460</v>
      </c>
      <c r="AA1224" s="195">
        <v>1453280</v>
      </c>
      <c r="AB1224" s="195">
        <v>1447668</v>
      </c>
      <c r="AC1224" s="195">
        <v>1447908.5</v>
      </c>
      <c r="AD1224" s="195">
        <v>1452824</v>
      </c>
    </row>
    <row r="1225" spans="1:30" x14ac:dyDescent="0.2">
      <c r="A1225" s="77" t="s">
        <v>81</v>
      </c>
      <c r="B1225" s="79" t="s">
        <v>175</v>
      </c>
      <c r="C1225" s="105">
        <v>25</v>
      </c>
      <c r="D1225" s="105">
        <v>29</v>
      </c>
      <c r="E1225" s="105">
        <v>1247840</v>
      </c>
      <c r="F1225" s="105">
        <v>1297877</v>
      </c>
      <c r="G1225" s="105">
        <v>1341512</v>
      </c>
      <c r="H1225" s="105">
        <v>1370973</v>
      </c>
      <c r="I1225" s="105">
        <v>1378663</v>
      </c>
      <c r="J1225" s="105">
        <v>1361349</v>
      </c>
      <c r="K1225" s="105">
        <v>1332599</v>
      </c>
      <c r="L1225" s="195">
        <v>1349268.5</v>
      </c>
      <c r="M1225" s="195">
        <v>1349356</v>
      </c>
      <c r="N1225" s="195">
        <v>1350159</v>
      </c>
      <c r="O1225" s="195">
        <v>1352725.5</v>
      </c>
      <c r="P1225" s="195">
        <v>1355159.5</v>
      </c>
      <c r="Q1225" s="195">
        <v>1357244</v>
      </c>
      <c r="R1225" s="195">
        <v>1361985.5</v>
      </c>
      <c r="S1225" s="195">
        <v>1371588</v>
      </c>
      <c r="T1225" s="195">
        <v>1386933</v>
      </c>
      <c r="U1225" s="195">
        <v>1408934</v>
      </c>
      <c r="V1225" s="195">
        <v>1435047.5</v>
      </c>
      <c r="W1225" s="195">
        <v>1459178</v>
      </c>
      <c r="X1225" s="195">
        <v>1478352</v>
      </c>
      <c r="Y1225" s="195">
        <v>1490750.5</v>
      </c>
      <c r="Z1225" s="195">
        <v>1496224.5</v>
      </c>
      <c r="AA1225" s="195">
        <v>1495198</v>
      </c>
      <c r="AB1225" s="195">
        <v>1488959</v>
      </c>
      <c r="AC1225" s="195">
        <v>1478809</v>
      </c>
      <c r="AD1225" s="195">
        <v>1465638.5</v>
      </c>
    </row>
    <row r="1226" spans="1:30" x14ac:dyDescent="0.2">
      <c r="A1226" s="77" t="s">
        <v>81</v>
      </c>
      <c r="B1226" s="79" t="s">
        <v>175</v>
      </c>
      <c r="C1226" s="105">
        <v>30</v>
      </c>
      <c r="D1226" s="105">
        <v>34</v>
      </c>
      <c r="E1226" s="105">
        <v>1146859</v>
      </c>
      <c r="F1226" s="105">
        <v>1198604</v>
      </c>
      <c r="G1226" s="105">
        <v>1247451</v>
      </c>
      <c r="H1226" s="105">
        <v>1293848</v>
      </c>
      <c r="I1226" s="105">
        <v>1337079</v>
      </c>
      <c r="J1226" s="105">
        <v>1372968</v>
      </c>
      <c r="K1226" s="105">
        <v>1373532</v>
      </c>
      <c r="L1226" s="195">
        <v>1303894.5</v>
      </c>
      <c r="M1226" s="195">
        <v>1308309.5</v>
      </c>
      <c r="N1226" s="195">
        <v>1311693.5</v>
      </c>
      <c r="O1226" s="195">
        <v>1314503</v>
      </c>
      <c r="P1226" s="195">
        <v>1316464.5</v>
      </c>
      <c r="Q1226" s="195">
        <v>1318691</v>
      </c>
      <c r="R1226" s="195">
        <v>1321805.5</v>
      </c>
      <c r="S1226" s="195">
        <v>1325689.5</v>
      </c>
      <c r="T1226" s="195">
        <v>1330957</v>
      </c>
      <c r="U1226" s="195">
        <v>1335573</v>
      </c>
      <c r="V1226" s="195">
        <v>1339323.5</v>
      </c>
      <c r="W1226" s="195">
        <v>1345330</v>
      </c>
      <c r="X1226" s="195">
        <v>1355903</v>
      </c>
      <c r="Y1226" s="195">
        <v>1371955</v>
      </c>
      <c r="Z1226" s="195">
        <v>1394425</v>
      </c>
      <c r="AA1226" s="195">
        <v>1420843</v>
      </c>
      <c r="AB1226" s="195">
        <v>1445228.5</v>
      </c>
      <c r="AC1226" s="195">
        <v>1464687.5</v>
      </c>
      <c r="AD1226" s="195">
        <v>1477447.5</v>
      </c>
    </row>
    <row r="1227" spans="1:30" x14ac:dyDescent="0.2">
      <c r="A1227" s="77" t="s">
        <v>81</v>
      </c>
      <c r="B1227" s="79" t="s">
        <v>175</v>
      </c>
      <c r="C1227" s="105">
        <v>35</v>
      </c>
      <c r="D1227" s="105">
        <v>39</v>
      </c>
      <c r="E1227" s="105">
        <v>1028714.9999999999</v>
      </c>
      <c r="F1227" s="105">
        <v>1082247</v>
      </c>
      <c r="G1227" s="105">
        <v>1139125</v>
      </c>
      <c r="H1227" s="105">
        <v>1197570</v>
      </c>
      <c r="I1227" s="105">
        <v>1255085</v>
      </c>
      <c r="J1227" s="105">
        <v>1309074</v>
      </c>
      <c r="K1227" s="105">
        <v>1322590</v>
      </c>
      <c r="L1227" s="195">
        <v>1210661</v>
      </c>
      <c r="M1227" s="195">
        <v>1228746</v>
      </c>
      <c r="N1227" s="195">
        <v>1244528</v>
      </c>
      <c r="O1227" s="195">
        <v>1257518.5</v>
      </c>
      <c r="P1227" s="195">
        <v>1268381.5</v>
      </c>
      <c r="Q1227" s="195">
        <v>1277192</v>
      </c>
      <c r="R1227" s="195">
        <v>1283915.5</v>
      </c>
      <c r="S1227" s="195">
        <v>1289561.5</v>
      </c>
      <c r="T1227" s="195">
        <v>1294385</v>
      </c>
      <c r="U1227" s="195">
        <v>1297995.5</v>
      </c>
      <c r="V1227" s="195">
        <v>1301492</v>
      </c>
      <c r="W1227" s="195">
        <v>1305595</v>
      </c>
      <c r="X1227" s="195">
        <v>1310276</v>
      </c>
      <c r="Y1227" s="195">
        <v>1316166</v>
      </c>
      <c r="Z1227" s="195">
        <v>1321268.5</v>
      </c>
      <c r="AA1227" s="195">
        <v>1325411</v>
      </c>
      <c r="AB1227" s="195">
        <v>1331744</v>
      </c>
      <c r="AC1227" s="195">
        <v>1342606</v>
      </c>
      <c r="AD1227" s="195">
        <v>1358929.5</v>
      </c>
    </row>
    <row r="1228" spans="1:30" x14ac:dyDescent="0.2">
      <c r="A1228" s="77" t="s">
        <v>81</v>
      </c>
      <c r="B1228" s="79" t="s">
        <v>175</v>
      </c>
      <c r="C1228" s="105">
        <v>40</v>
      </c>
      <c r="D1228" s="105">
        <v>44</v>
      </c>
      <c r="E1228" s="105">
        <v>926046</v>
      </c>
      <c r="F1228" s="105">
        <v>972282</v>
      </c>
      <c r="G1228" s="105">
        <v>1020619</v>
      </c>
      <c r="H1228" s="105">
        <v>1071344</v>
      </c>
      <c r="I1228" s="105">
        <v>1124886</v>
      </c>
      <c r="J1228" s="105">
        <v>1180561</v>
      </c>
      <c r="K1228" s="105">
        <v>1202074</v>
      </c>
      <c r="L1228" s="195">
        <v>1092056</v>
      </c>
      <c r="M1228" s="195">
        <v>1106757.5</v>
      </c>
      <c r="N1228" s="195">
        <v>1124397.5</v>
      </c>
      <c r="O1228" s="195">
        <v>1144000.5</v>
      </c>
      <c r="P1228" s="195">
        <v>1165153</v>
      </c>
      <c r="Q1228" s="195">
        <v>1186326</v>
      </c>
      <c r="R1228" s="195">
        <v>1206088.5</v>
      </c>
      <c r="S1228" s="195">
        <v>1223341</v>
      </c>
      <c r="T1228" s="195">
        <v>1237669.5</v>
      </c>
      <c r="U1228" s="195">
        <v>1249647</v>
      </c>
      <c r="V1228" s="195">
        <v>1259342</v>
      </c>
      <c r="W1228" s="195">
        <v>1266789.5</v>
      </c>
      <c r="X1228" s="195">
        <v>1273048.5</v>
      </c>
      <c r="Y1228" s="195">
        <v>1278383.5</v>
      </c>
      <c r="Z1228" s="195">
        <v>1282423.5</v>
      </c>
      <c r="AA1228" s="195">
        <v>1286284.5</v>
      </c>
      <c r="AB1228" s="195">
        <v>1290712</v>
      </c>
      <c r="AC1228" s="195">
        <v>1295705.5</v>
      </c>
      <c r="AD1228" s="195">
        <v>1301910</v>
      </c>
    </row>
    <row r="1229" spans="1:30" x14ac:dyDescent="0.2">
      <c r="A1229" s="77" t="s">
        <v>81</v>
      </c>
      <c r="B1229" s="79" t="s">
        <v>175</v>
      </c>
      <c r="C1229" s="105">
        <v>45</v>
      </c>
      <c r="D1229" s="105">
        <v>49</v>
      </c>
      <c r="E1229" s="105">
        <v>812557</v>
      </c>
      <c r="F1229" s="105">
        <v>853484</v>
      </c>
      <c r="G1229" s="105">
        <v>898279</v>
      </c>
      <c r="H1229" s="105">
        <v>946311</v>
      </c>
      <c r="I1229" s="105">
        <v>996591</v>
      </c>
      <c r="J1229" s="105">
        <v>1047925</v>
      </c>
      <c r="K1229" s="105">
        <v>1069668</v>
      </c>
      <c r="L1229" s="195">
        <v>1008901</v>
      </c>
      <c r="M1229" s="195">
        <v>1019892.5</v>
      </c>
      <c r="N1229" s="195">
        <v>1030901.5</v>
      </c>
      <c r="O1229" s="195">
        <v>1042098.9999999999</v>
      </c>
      <c r="P1229" s="195">
        <v>1054268.5</v>
      </c>
      <c r="Q1229" s="195">
        <v>1068099</v>
      </c>
      <c r="R1229" s="195">
        <v>1084401</v>
      </c>
      <c r="S1229" s="195">
        <v>1102997.5</v>
      </c>
      <c r="T1229" s="195">
        <v>1123421.5</v>
      </c>
      <c r="U1229" s="195">
        <v>1145210</v>
      </c>
      <c r="V1229" s="195">
        <v>1166853</v>
      </c>
      <c r="W1229" s="195">
        <v>1186988</v>
      </c>
      <c r="X1229" s="195">
        <v>1204572</v>
      </c>
      <c r="Y1229" s="195">
        <v>1219206</v>
      </c>
      <c r="Z1229" s="195">
        <v>1231466</v>
      </c>
      <c r="AA1229" s="195">
        <v>1241434.5</v>
      </c>
      <c r="AB1229" s="195">
        <v>1249164.5</v>
      </c>
      <c r="AC1229" s="195">
        <v>1255718</v>
      </c>
      <c r="AD1229" s="195">
        <v>1261368</v>
      </c>
    </row>
    <row r="1230" spans="1:30" x14ac:dyDescent="0.2">
      <c r="A1230" s="77" t="s">
        <v>81</v>
      </c>
      <c r="B1230" s="79" t="s">
        <v>175</v>
      </c>
      <c r="C1230" s="105">
        <v>50</v>
      </c>
      <c r="D1230" s="105">
        <v>54</v>
      </c>
      <c r="E1230" s="105">
        <v>704512</v>
      </c>
      <c r="F1230" s="105">
        <v>738499</v>
      </c>
      <c r="G1230" s="105">
        <v>774570</v>
      </c>
      <c r="H1230" s="105">
        <v>813304</v>
      </c>
      <c r="I1230" s="105">
        <v>855243</v>
      </c>
      <c r="J1230" s="105">
        <v>900044</v>
      </c>
      <c r="K1230" s="105">
        <v>922979</v>
      </c>
      <c r="L1230" s="195">
        <v>877942.5</v>
      </c>
      <c r="M1230" s="195">
        <v>902729</v>
      </c>
      <c r="N1230" s="195">
        <v>927080</v>
      </c>
      <c r="O1230" s="195">
        <v>948742</v>
      </c>
      <c r="P1230" s="195">
        <v>966896</v>
      </c>
      <c r="Q1230" s="195">
        <v>981765</v>
      </c>
      <c r="R1230" s="195">
        <v>994532.5</v>
      </c>
      <c r="S1230" s="195">
        <v>1006281.5</v>
      </c>
      <c r="T1230" s="195">
        <v>1018147.5</v>
      </c>
      <c r="U1230" s="195">
        <v>1030862.0000000001</v>
      </c>
      <c r="V1230" s="195">
        <v>1045096.5000000001</v>
      </c>
      <c r="W1230" s="195">
        <v>1061678</v>
      </c>
      <c r="X1230" s="195">
        <v>1080465.5</v>
      </c>
      <c r="Y1230" s="195">
        <v>1101007</v>
      </c>
      <c r="Z1230" s="195">
        <v>1122853.5</v>
      </c>
      <c r="AA1230" s="195">
        <v>1144537.5</v>
      </c>
      <c r="AB1230" s="195">
        <v>1164736.5</v>
      </c>
      <c r="AC1230" s="195">
        <v>1182431.5</v>
      </c>
      <c r="AD1230" s="195">
        <v>1197241.5</v>
      </c>
    </row>
    <row r="1231" spans="1:30" x14ac:dyDescent="0.2">
      <c r="A1231" s="77" t="s">
        <v>81</v>
      </c>
      <c r="B1231" s="79" t="s">
        <v>175</v>
      </c>
      <c r="C1231" s="105">
        <v>55</v>
      </c>
      <c r="D1231" s="105">
        <v>59</v>
      </c>
      <c r="E1231" s="105">
        <v>586030</v>
      </c>
      <c r="F1231" s="105">
        <v>614845</v>
      </c>
      <c r="G1231" s="105">
        <v>647220</v>
      </c>
      <c r="H1231" s="105">
        <v>682555</v>
      </c>
      <c r="I1231" s="105">
        <v>719761</v>
      </c>
      <c r="J1231" s="105">
        <v>757902</v>
      </c>
      <c r="K1231" s="105">
        <v>778887</v>
      </c>
      <c r="L1231" s="195">
        <v>721954.5</v>
      </c>
      <c r="M1231" s="195">
        <v>742746</v>
      </c>
      <c r="N1231" s="195">
        <v>766839.5</v>
      </c>
      <c r="O1231" s="195">
        <v>792266</v>
      </c>
      <c r="P1231" s="195">
        <v>819133</v>
      </c>
      <c r="Q1231" s="195">
        <v>846423.5</v>
      </c>
      <c r="R1231" s="195">
        <v>872674.5</v>
      </c>
      <c r="S1231" s="195">
        <v>897114</v>
      </c>
      <c r="T1231" s="195">
        <v>918908</v>
      </c>
      <c r="U1231" s="195">
        <v>937243.5</v>
      </c>
      <c r="V1231" s="195">
        <v>952333</v>
      </c>
      <c r="W1231" s="195">
        <v>965340</v>
      </c>
      <c r="X1231" s="195">
        <v>977337.5</v>
      </c>
      <c r="Y1231" s="195">
        <v>989431</v>
      </c>
      <c r="Z1231" s="195">
        <v>1002331.5</v>
      </c>
      <c r="AA1231" s="195">
        <v>1016708</v>
      </c>
      <c r="AB1231" s="195">
        <v>1033376.5000000001</v>
      </c>
      <c r="AC1231" s="195">
        <v>1052199.5</v>
      </c>
      <c r="AD1231" s="195">
        <v>1072745.5</v>
      </c>
    </row>
    <row r="1232" spans="1:30" x14ac:dyDescent="0.2">
      <c r="A1232" s="77" t="s">
        <v>81</v>
      </c>
      <c r="B1232" s="79" t="s">
        <v>175</v>
      </c>
      <c r="C1232" s="105">
        <v>60</v>
      </c>
      <c r="D1232" s="105">
        <v>64</v>
      </c>
      <c r="E1232" s="105">
        <v>487149</v>
      </c>
      <c r="F1232" s="105">
        <v>512432</v>
      </c>
      <c r="G1232" s="105">
        <v>536767</v>
      </c>
      <c r="H1232" s="105">
        <v>561208</v>
      </c>
      <c r="I1232" s="105">
        <v>587677</v>
      </c>
      <c r="J1232" s="105">
        <v>617118</v>
      </c>
      <c r="K1232" s="105">
        <v>634539</v>
      </c>
      <c r="L1232" s="195">
        <v>595533</v>
      </c>
      <c r="M1232" s="195">
        <v>610110</v>
      </c>
      <c r="N1232" s="195">
        <v>627357.5</v>
      </c>
      <c r="O1232" s="195">
        <v>645459.5</v>
      </c>
      <c r="P1232" s="195">
        <v>664619</v>
      </c>
      <c r="Q1232" s="195">
        <v>685410</v>
      </c>
      <c r="R1232" s="195">
        <v>707860.5</v>
      </c>
      <c r="S1232" s="195">
        <v>731658.5</v>
      </c>
      <c r="T1232" s="195">
        <v>756724</v>
      </c>
      <c r="U1232" s="195">
        <v>783148.5</v>
      </c>
      <c r="V1232" s="195">
        <v>809957</v>
      </c>
      <c r="W1232" s="195">
        <v>835755</v>
      </c>
      <c r="X1232" s="195">
        <v>859814.5</v>
      </c>
      <c r="Y1232" s="195">
        <v>881338</v>
      </c>
      <c r="Z1232" s="195">
        <v>899547</v>
      </c>
      <c r="AA1232" s="195">
        <v>914655.5</v>
      </c>
      <c r="AB1232" s="195">
        <v>927783</v>
      </c>
      <c r="AC1232" s="195">
        <v>939955</v>
      </c>
      <c r="AD1232" s="195">
        <v>952238</v>
      </c>
    </row>
    <row r="1233" spans="1:30" x14ac:dyDescent="0.2">
      <c r="A1233" s="77" t="s">
        <v>81</v>
      </c>
      <c r="B1233" s="79" t="s">
        <v>175</v>
      </c>
      <c r="C1233" s="105">
        <v>65</v>
      </c>
      <c r="D1233" s="105">
        <v>69</v>
      </c>
      <c r="E1233" s="105">
        <v>359002</v>
      </c>
      <c r="F1233" s="105">
        <v>381766</v>
      </c>
      <c r="G1233" s="105">
        <v>409439</v>
      </c>
      <c r="H1233" s="105">
        <v>440251</v>
      </c>
      <c r="I1233" s="105">
        <v>471540</v>
      </c>
      <c r="J1233" s="105">
        <v>501384</v>
      </c>
      <c r="K1233" s="105">
        <v>516022.00000000006</v>
      </c>
      <c r="L1233" s="195">
        <v>477152</v>
      </c>
      <c r="M1233" s="195">
        <v>489811.5</v>
      </c>
      <c r="N1233" s="195">
        <v>505000</v>
      </c>
      <c r="O1233" s="195">
        <v>520544.99999999994</v>
      </c>
      <c r="P1233" s="195">
        <v>536417</v>
      </c>
      <c r="Q1233" s="195">
        <v>552584</v>
      </c>
      <c r="R1233" s="195">
        <v>568970</v>
      </c>
      <c r="S1233" s="195">
        <v>585834.5</v>
      </c>
      <c r="T1233" s="195">
        <v>603510</v>
      </c>
      <c r="U1233" s="195">
        <v>622179.5</v>
      </c>
      <c r="V1233" s="195">
        <v>642382.5</v>
      </c>
      <c r="W1233" s="195">
        <v>664154</v>
      </c>
      <c r="X1233" s="195">
        <v>687212.5</v>
      </c>
      <c r="Y1233" s="195">
        <v>711484</v>
      </c>
      <c r="Z1233" s="195">
        <v>737057</v>
      </c>
      <c r="AA1233" s="195">
        <v>763028</v>
      </c>
      <c r="AB1233" s="195">
        <v>788080</v>
      </c>
      <c r="AC1233" s="195">
        <v>811509</v>
      </c>
      <c r="AD1233" s="195">
        <v>832567.5</v>
      </c>
    </row>
    <row r="1234" spans="1:30" x14ac:dyDescent="0.2">
      <c r="A1234" s="77" t="s">
        <v>81</v>
      </c>
      <c r="B1234" s="79" t="s">
        <v>175</v>
      </c>
      <c r="C1234" s="105">
        <v>70</v>
      </c>
      <c r="D1234" s="105">
        <v>74</v>
      </c>
      <c r="E1234" s="105">
        <v>275296</v>
      </c>
      <c r="F1234" s="105">
        <v>284488</v>
      </c>
      <c r="G1234" s="105">
        <v>295833</v>
      </c>
      <c r="H1234" s="105">
        <v>310481</v>
      </c>
      <c r="I1234" s="105">
        <v>329455</v>
      </c>
      <c r="J1234" s="105">
        <v>352748</v>
      </c>
      <c r="K1234" s="105">
        <v>368378</v>
      </c>
      <c r="L1234" s="195">
        <v>358444</v>
      </c>
      <c r="M1234" s="195">
        <v>369830.5</v>
      </c>
      <c r="N1234" s="195">
        <v>383095.5</v>
      </c>
      <c r="O1234" s="195">
        <v>396299.5</v>
      </c>
      <c r="P1234" s="195">
        <v>409753</v>
      </c>
      <c r="Q1234" s="195">
        <v>423394</v>
      </c>
      <c r="R1234" s="195">
        <v>437347</v>
      </c>
      <c r="S1234" s="195">
        <v>451730.5</v>
      </c>
      <c r="T1234" s="195">
        <v>466457.5</v>
      </c>
      <c r="U1234" s="195">
        <v>481498.5</v>
      </c>
      <c r="V1234" s="195">
        <v>496823</v>
      </c>
      <c r="W1234" s="195">
        <v>512373.50000000006</v>
      </c>
      <c r="X1234" s="195">
        <v>528395.5</v>
      </c>
      <c r="Y1234" s="195">
        <v>545187</v>
      </c>
      <c r="Z1234" s="195">
        <v>562915</v>
      </c>
      <c r="AA1234" s="195">
        <v>582087</v>
      </c>
      <c r="AB1234" s="195">
        <v>602735.5</v>
      </c>
      <c r="AC1234" s="195">
        <v>624593</v>
      </c>
      <c r="AD1234" s="195">
        <v>647603.5</v>
      </c>
    </row>
    <row r="1235" spans="1:30" x14ac:dyDescent="0.2">
      <c r="A1235" s="77" t="s">
        <v>81</v>
      </c>
      <c r="B1235" s="79" t="s">
        <v>175</v>
      </c>
      <c r="C1235" s="105">
        <v>75</v>
      </c>
      <c r="D1235" s="105">
        <v>79</v>
      </c>
      <c r="E1235" s="105">
        <v>202698</v>
      </c>
      <c r="F1235" s="105">
        <v>209505</v>
      </c>
      <c r="G1235" s="105">
        <v>216755</v>
      </c>
      <c r="H1235" s="105">
        <v>224382</v>
      </c>
      <c r="I1235" s="105">
        <v>233072</v>
      </c>
      <c r="J1235" s="105">
        <v>243752</v>
      </c>
      <c r="K1235" s="105">
        <v>249530</v>
      </c>
      <c r="L1235" s="195">
        <v>243276.5</v>
      </c>
      <c r="M1235" s="195">
        <v>250884</v>
      </c>
      <c r="N1235" s="195">
        <v>261461</v>
      </c>
      <c r="O1235" s="195">
        <v>272881.5</v>
      </c>
      <c r="P1235" s="195">
        <v>284522.5</v>
      </c>
      <c r="Q1235" s="195">
        <v>296257</v>
      </c>
      <c r="R1235" s="195">
        <v>308101</v>
      </c>
      <c r="S1235" s="195">
        <v>319933.5</v>
      </c>
      <c r="T1235" s="195">
        <v>331763</v>
      </c>
      <c r="U1235" s="195">
        <v>343840</v>
      </c>
      <c r="V1235" s="195">
        <v>356119</v>
      </c>
      <c r="W1235" s="195">
        <v>368712.5</v>
      </c>
      <c r="X1235" s="195">
        <v>381715.5</v>
      </c>
      <c r="Y1235" s="195">
        <v>395049</v>
      </c>
      <c r="Z1235" s="195">
        <v>408688.5</v>
      </c>
      <c r="AA1235" s="195">
        <v>422621.5</v>
      </c>
      <c r="AB1235" s="195">
        <v>436811.5</v>
      </c>
      <c r="AC1235" s="195">
        <v>451462</v>
      </c>
      <c r="AD1235" s="195">
        <v>466836</v>
      </c>
    </row>
    <row r="1236" spans="1:30" x14ac:dyDescent="0.2">
      <c r="A1236" s="77" t="s">
        <v>81</v>
      </c>
      <c r="B1236" s="79" t="s">
        <v>175</v>
      </c>
      <c r="C1236" s="105">
        <v>80</v>
      </c>
      <c r="D1236" s="105">
        <v>84</v>
      </c>
      <c r="E1236" s="105">
        <v>125197</v>
      </c>
      <c r="F1236" s="105">
        <v>130003.99999999999</v>
      </c>
      <c r="G1236" s="105">
        <v>135821</v>
      </c>
      <c r="H1236" s="105">
        <v>143333</v>
      </c>
      <c r="I1236" s="105">
        <v>152120</v>
      </c>
      <c r="J1236" s="105">
        <v>161173</v>
      </c>
      <c r="K1236" s="105">
        <v>164643</v>
      </c>
      <c r="L1236" s="195">
        <v>150515.5</v>
      </c>
      <c r="M1236" s="195">
        <v>152091</v>
      </c>
      <c r="N1236" s="195">
        <v>155393.5</v>
      </c>
      <c r="O1236" s="195">
        <v>159577.5</v>
      </c>
      <c r="P1236" s="195">
        <v>164801.5</v>
      </c>
      <c r="Q1236" s="195">
        <v>171135.5</v>
      </c>
      <c r="R1236" s="195">
        <v>178520.5</v>
      </c>
      <c r="S1236" s="195">
        <v>186864</v>
      </c>
      <c r="T1236" s="195">
        <v>195822</v>
      </c>
      <c r="U1236" s="195">
        <v>204969</v>
      </c>
      <c r="V1236" s="195">
        <v>214242.5</v>
      </c>
      <c r="W1236" s="195">
        <v>223664.5</v>
      </c>
      <c r="X1236" s="195">
        <v>233147</v>
      </c>
      <c r="Y1236" s="195">
        <v>242693.5</v>
      </c>
      <c r="Z1236" s="195">
        <v>252475.5</v>
      </c>
      <c r="AA1236" s="195">
        <v>262482.5</v>
      </c>
      <c r="AB1236" s="195">
        <v>272817.5</v>
      </c>
      <c r="AC1236" s="195">
        <v>283526</v>
      </c>
      <c r="AD1236" s="195">
        <v>294542</v>
      </c>
    </row>
    <row r="1237" spans="1:30" x14ac:dyDescent="0.2">
      <c r="A1237" s="77" t="s">
        <v>81</v>
      </c>
      <c r="B1237" s="79" t="s">
        <v>175</v>
      </c>
      <c r="C1237" s="105">
        <v>85</v>
      </c>
      <c r="D1237" s="105">
        <v>89</v>
      </c>
      <c r="E1237" s="105">
        <v>52703</v>
      </c>
      <c r="F1237" s="105">
        <v>57845</v>
      </c>
      <c r="G1237" s="105">
        <v>62056</v>
      </c>
      <c r="H1237" s="105">
        <v>65104</v>
      </c>
      <c r="I1237" s="105">
        <v>67801</v>
      </c>
      <c r="J1237" s="105">
        <v>71136</v>
      </c>
      <c r="K1237" s="105">
        <v>77676</v>
      </c>
      <c r="L1237" s="195">
        <v>67458.5</v>
      </c>
      <c r="M1237" s="195">
        <v>68174.5</v>
      </c>
      <c r="N1237" s="195">
        <v>69162.5</v>
      </c>
      <c r="O1237" s="195">
        <v>70251.5</v>
      </c>
      <c r="P1237" s="195">
        <v>71588</v>
      </c>
      <c r="Q1237" s="195">
        <v>73228</v>
      </c>
      <c r="R1237" s="195">
        <v>75184</v>
      </c>
      <c r="S1237" s="195">
        <v>77473.5</v>
      </c>
      <c r="T1237" s="195">
        <v>80238</v>
      </c>
      <c r="U1237" s="195">
        <v>83599</v>
      </c>
      <c r="V1237" s="195">
        <v>87594.5</v>
      </c>
      <c r="W1237" s="195">
        <v>92167.5</v>
      </c>
      <c r="X1237" s="195">
        <v>97254</v>
      </c>
      <c r="Y1237" s="195">
        <v>102684</v>
      </c>
      <c r="Z1237" s="195">
        <v>108250</v>
      </c>
      <c r="AA1237" s="195">
        <v>113960.5</v>
      </c>
      <c r="AB1237" s="195">
        <v>119840</v>
      </c>
      <c r="AC1237" s="195">
        <v>125828</v>
      </c>
      <c r="AD1237" s="195">
        <v>131932</v>
      </c>
    </row>
    <row r="1238" spans="1:30" x14ac:dyDescent="0.2">
      <c r="A1238" s="77" t="s">
        <v>81</v>
      </c>
      <c r="B1238" s="79" t="s">
        <v>175</v>
      </c>
      <c r="C1238" s="105">
        <v>90</v>
      </c>
      <c r="D1238" s="105">
        <v>94</v>
      </c>
      <c r="E1238" s="105">
        <v>12832</v>
      </c>
      <c r="F1238" s="105">
        <v>15504</v>
      </c>
      <c r="G1238" s="105">
        <v>17766</v>
      </c>
      <c r="H1238" s="105">
        <v>19770</v>
      </c>
      <c r="I1238" s="105">
        <v>21175</v>
      </c>
      <c r="J1238" s="105">
        <v>21842</v>
      </c>
      <c r="K1238" s="105">
        <v>24958</v>
      </c>
      <c r="L1238" s="195">
        <v>18177.5</v>
      </c>
      <c r="M1238" s="195">
        <v>18374.5</v>
      </c>
      <c r="N1238" s="195">
        <v>18795</v>
      </c>
      <c r="O1238" s="195">
        <v>19227.5</v>
      </c>
      <c r="P1238" s="195">
        <v>19678</v>
      </c>
      <c r="Q1238" s="195">
        <v>20165.5</v>
      </c>
      <c r="R1238" s="195">
        <v>20685.5</v>
      </c>
      <c r="S1238" s="195">
        <v>21221</v>
      </c>
      <c r="T1238" s="195">
        <v>21797.5</v>
      </c>
      <c r="U1238" s="195">
        <v>22472</v>
      </c>
      <c r="V1238" s="195">
        <v>23264</v>
      </c>
      <c r="W1238" s="195">
        <v>24174</v>
      </c>
      <c r="X1238" s="195">
        <v>25202</v>
      </c>
      <c r="Y1238" s="195">
        <v>26407.5</v>
      </c>
      <c r="Z1238" s="195">
        <v>27844</v>
      </c>
      <c r="AA1238" s="195">
        <v>29530</v>
      </c>
      <c r="AB1238" s="195">
        <v>31440</v>
      </c>
      <c r="AC1238" s="195">
        <v>33549</v>
      </c>
      <c r="AD1238" s="195">
        <v>35807.5</v>
      </c>
    </row>
    <row r="1239" spans="1:30" x14ac:dyDescent="0.2">
      <c r="A1239" s="77" t="s">
        <v>81</v>
      </c>
      <c r="B1239" s="79" t="s">
        <v>175</v>
      </c>
      <c r="C1239" s="105">
        <v>95</v>
      </c>
      <c r="D1239" s="105">
        <v>99</v>
      </c>
      <c r="E1239" s="105">
        <v>2181</v>
      </c>
      <c r="F1239" s="105">
        <v>2547</v>
      </c>
      <c r="G1239" s="105">
        <v>3137</v>
      </c>
      <c r="H1239" s="105">
        <v>3672</v>
      </c>
      <c r="I1239" s="105">
        <v>3908</v>
      </c>
      <c r="J1239" s="105">
        <v>3646</v>
      </c>
      <c r="K1239" s="105">
        <v>4470</v>
      </c>
      <c r="L1239" s="195">
        <v>3172</v>
      </c>
      <c r="M1239" s="195">
        <v>3000</v>
      </c>
      <c r="N1239" s="195">
        <v>2940</v>
      </c>
      <c r="O1239" s="195">
        <v>2932.5</v>
      </c>
      <c r="P1239" s="195">
        <v>2969.5</v>
      </c>
      <c r="Q1239" s="195">
        <v>3043.5</v>
      </c>
      <c r="R1239" s="195">
        <v>3142.5</v>
      </c>
      <c r="S1239" s="195">
        <v>3252</v>
      </c>
      <c r="T1239" s="195">
        <v>3364</v>
      </c>
      <c r="U1239" s="195">
        <v>3483.5</v>
      </c>
      <c r="V1239" s="195">
        <v>3613</v>
      </c>
      <c r="W1239" s="195">
        <v>3751.5</v>
      </c>
      <c r="X1239" s="195">
        <v>3895.5</v>
      </c>
      <c r="Y1239" s="195">
        <v>4050</v>
      </c>
      <c r="Z1239" s="195">
        <v>4228.5</v>
      </c>
      <c r="AA1239" s="195">
        <v>4436.5</v>
      </c>
      <c r="AB1239" s="195">
        <v>4672.5</v>
      </c>
      <c r="AC1239" s="195">
        <v>4935</v>
      </c>
      <c r="AD1239" s="195">
        <v>5240.5</v>
      </c>
    </row>
    <row r="1240" spans="1:30" x14ac:dyDescent="0.2">
      <c r="A1240" s="77" t="s">
        <v>81</v>
      </c>
      <c r="B1240" s="79" t="s">
        <v>175</v>
      </c>
      <c r="C1240" s="105">
        <v>100</v>
      </c>
      <c r="D1240" s="105">
        <v>104</v>
      </c>
      <c r="E1240" s="105">
        <v>217</v>
      </c>
      <c r="F1240" s="105">
        <v>245</v>
      </c>
      <c r="G1240" s="105">
        <v>277</v>
      </c>
      <c r="H1240" s="105">
        <v>313</v>
      </c>
      <c r="I1240" s="105">
        <v>352</v>
      </c>
      <c r="J1240" s="105">
        <v>395</v>
      </c>
      <c r="K1240" s="105">
        <v>441</v>
      </c>
      <c r="L1240" s="195">
        <v>292</v>
      </c>
      <c r="M1240" s="195">
        <v>275.5</v>
      </c>
      <c r="N1240" s="195">
        <v>259</v>
      </c>
      <c r="O1240" s="195">
        <v>243</v>
      </c>
      <c r="P1240" s="195">
        <v>231.5</v>
      </c>
      <c r="Q1240" s="195">
        <v>222</v>
      </c>
      <c r="R1240" s="195">
        <v>216</v>
      </c>
      <c r="S1240" s="195">
        <v>216</v>
      </c>
      <c r="T1240" s="195">
        <v>218.5</v>
      </c>
      <c r="U1240" s="195">
        <v>224</v>
      </c>
      <c r="V1240" s="195">
        <v>232</v>
      </c>
      <c r="W1240" s="195">
        <v>243</v>
      </c>
      <c r="X1240" s="195">
        <v>255.5</v>
      </c>
      <c r="Y1240" s="195">
        <v>267</v>
      </c>
      <c r="Z1240" s="195">
        <v>280</v>
      </c>
      <c r="AA1240" s="195">
        <v>294</v>
      </c>
      <c r="AB1240" s="195">
        <v>309</v>
      </c>
      <c r="AC1240" s="195">
        <v>325.5</v>
      </c>
      <c r="AD1240" s="195">
        <v>342.5</v>
      </c>
    </row>
    <row r="1241" spans="1:30" x14ac:dyDescent="0.2">
      <c r="A1241" s="77" t="s">
        <v>81</v>
      </c>
      <c r="B1241" s="79" t="s">
        <v>176</v>
      </c>
      <c r="C1241" s="105">
        <v>0</v>
      </c>
      <c r="D1241" s="105">
        <v>4</v>
      </c>
      <c r="E1241" s="105">
        <v>1369806</v>
      </c>
      <c r="F1241" s="105">
        <v>1325424</v>
      </c>
      <c r="G1241" s="105">
        <v>1322996</v>
      </c>
      <c r="H1241" s="105">
        <v>1347023</v>
      </c>
      <c r="I1241" s="105">
        <v>1372410</v>
      </c>
      <c r="J1241" s="105">
        <v>1383397</v>
      </c>
      <c r="K1241" s="105">
        <v>1421677</v>
      </c>
      <c r="L1241" s="195">
        <v>1436022.5</v>
      </c>
      <c r="M1241" s="195">
        <v>1436392</v>
      </c>
      <c r="N1241" s="195">
        <v>1432939</v>
      </c>
      <c r="O1241" s="195">
        <v>1426131.5</v>
      </c>
      <c r="P1241" s="195">
        <v>1418441.5</v>
      </c>
      <c r="Q1241" s="195">
        <v>1410660.5</v>
      </c>
      <c r="R1241" s="195">
        <v>1403182</v>
      </c>
      <c r="S1241" s="195">
        <v>1396577</v>
      </c>
      <c r="T1241" s="195">
        <v>1390827</v>
      </c>
      <c r="U1241" s="195">
        <v>1384655</v>
      </c>
      <c r="V1241" s="195">
        <v>1377768.5</v>
      </c>
      <c r="W1241" s="195">
        <v>1370700.5</v>
      </c>
      <c r="X1241" s="195">
        <v>1363236.5</v>
      </c>
      <c r="Y1241" s="195">
        <v>1355388.5</v>
      </c>
      <c r="Z1241" s="195">
        <v>1348350.5</v>
      </c>
      <c r="AA1241" s="195">
        <v>1342534</v>
      </c>
      <c r="AB1241" s="195">
        <v>1336532</v>
      </c>
      <c r="AC1241" s="195">
        <v>1330411.5</v>
      </c>
      <c r="AD1241" s="195">
        <v>1324952.5</v>
      </c>
    </row>
    <row r="1242" spans="1:30" x14ac:dyDescent="0.2">
      <c r="A1242" s="77" t="s">
        <v>81</v>
      </c>
      <c r="B1242" s="79" t="s">
        <v>176</v>
      </c>
      <c r="C1242" s="105">
        <v>5</v>
      </c>
      <c r="D1242" s="105">
        <v>9</v>
      </c>
      <c r="E1242" s="105">
        <v>1454214</v>
      </c>
      <c r="F1242" s="105">
        <v>1442060</v>
      </c>
      <c r="G1242" s="105">
        <v>1417184</v>
      </c>
      <c r="H1242" s="105">
        <v>1379221</v>
      </c>
      <c r="I1242" s="105">
        <v>1336438</v>
      </c>
      <c r="J1242" s="105">
        <v>1302683</v>
      </c>
      <c r="K1242" s="105">
        <v>1297541</v>
      </c>
      <c r="L1242" s="195">
        <v>1425085.5</v>
      </c>
      <c r="M1242" s="195">
        <v>1417937.5</v>
      </c>
      <c r="N1242" s="195">
        <v>1416673</v>
      </c>
      <c r="O1242" s="195">
        <v>1420025</v>
      </c>
      <c r="P1242" s="195">
        <v>1424823</v>
      </c>
      <c r="Q1242" s="195">
        <v>1428403</v>
      </c>
      <c r="R1242" s="195">
        <v>1429537.5</v>
      </c>
      <c r="S1242" s="195">
        <v>1426890.5</v>
      </c>
      <c r="T1242" s="195">
        <v>1420809.5</v>
      </c>
      <c r="U1242" s="195">
        <v>1413712</v>
      </c>
      <c r="V1242" s="195">
        <v>1406383.5</v>
      </c>
      <c r="W1242" s="195">
        <v>1399256</v>
      </c>
      <c r="X1242" s="195">
        <v>1392934</v>
      </c>
      <c r="Y1242" s="195">
        <v>1387407.5</v>
      </c>
      <c r="Z1242" s="195">
        <v>1381409</v>
      </c>
      <c r="AA1242" s="195">
        <v>1374657</v>
      </c>
      <c r="AB1242" s="195">
        <v>1367701.5</v>
      </c>
      <c r="AC1242" s="195">
        <v>1360344</v>
      </c>
      <c r="AD1242" s="195">
        <v>1352606.5</v>
      </c>
    </row>
    <row r="1243" spans="1:30" x14ac:dyDescent="0.2">
      <c r="A1243" s="77" t="s">
        <v>81</v>
      </c>
      <c r="B1243" s="79" t="s">
        <v>176</v>
      </c>
      <c r="C1243" s="105">
        <v>10</v>
      </c>
      <c r="D1243" s="105">
        <v>14</v>
      </c>
      <c r="E1243" s="105">
        <v>1361383</v>
      </c>
      <c r="F1243" s="105">
        <v>1355694</v>
      </c>
      <c r="G1243" s="105">
        <v>1356509</v>
      </c>
      <c r="H1243" s="105">
        <v>1365828</v>
      </c>
      <c r="I1243" s="105">
        <v>1374708</v>
      </c>
      <c r="J1243" s="105">
        <v>1370496</v>
      </c>
      <c r="K1243" s="105">
        <v>1368698</v>
      </c>
      <c r="L1243" s="195">
        <v>1488544.5</v>
      </c>
      <c r="M1243" s="195">
        <v>1478222.5</v>
      </c>
      <c r="N1243" s="195">
        <v>1464694</v>
      </c>
      <c r="O1243" s="195">
        <v>1448898.5</v>
      </c>
      <c r="P1243" s="195">
        <v>1433014.5</v>
      </c>
      <c r="Q1243" s="195">
        <v>1420595</v>
      </c>
      <c r="R1243" s="195">
        <v>1413902</v>
      </c>
      <c r="S1243" s="195">
        <v>1413079.5</v>
      </c>
      <c r="T1243" s="195">
        <v>1416815</v>
      </c>
      <c r="U1243" s="195">
        <v>1421926.5</v>
      </c>
      <c r="V1243" s="195">
        <v>1425749.5</v>
      </c>
      <c r="W1243" s="195">
        <v>1427073</v>
      </c>
      <c r="X1243" s="195">
        <v>1424580</v>
      </c>
      <c r="Y1243" s="195">
        <v>1418627</v>
      </c>
      <c r="Z1243" s="195">
        <v>1411631</v>
      </c>
      <c r="AA1243" s="195">
        <v>1404383.5</v>
      </c>
      <c r="AB1243" s="195">
        <v>1397328</v>
      </c>
      <c r="AC1243" s="195">
        <v>1391076</v>
      </c>
      <c r="AD1243" s="195">
        <v>1385623</v>
      </c>
    </row>
    <row r="1244" spans="1:30" x14ac:dyDescent="0.2">
      <c r="A1244" s="77" t="s">
        <v>81</v>
      </c>
      <c r="B1244" s="79" t="s">
        <v>176</v>
      </c>
      <c r="C1244" s="105">
        <v>15</v>
      </c>
      <c r="D1244" s="105">
        <v>19</v>
      </c>
      <c r="E1244" s="105">
        <v>1338195</v>
      </c>
      <c r="F1244" s="105">
        <v>1347011</v>
      </c>
      <c r="G1244" s="105">
        <v>1339739</v>
      </c>
      <c r="H1244" s="105">
        <v>1316039</v>
      </c>
      <c r="I1244" s="105">
        <v>1284719</v>
      </c>
      <c r="J1244" s="105">
        <v>1256814</v>
      </c>
      <c r="K1244" s="105">
        <v>1260701</v>
      </c>
      <c r="L1244" s="195">
        <v>1447791.5</v>
      </c>
      <c r="M1244" s="195">
        <v>1463246.5</v>
      </c>
      <c r="N1244" s="195">
        <v>1475116</v>
      </c>
      <c r="O1244" s="195">
        <v>1481373.5</v>
      </c>
      <c r="P1244" s="195">
        <v>1482073</v>
      </c>
      <c r="Q1244" s="195">
        <v>1477614</v>
      </c>
      <c r="R1244" s="195">
        <v>1468754.5</v>
      </c>
      <c r="S1244" s="195">
        <v>1456504</v>
      </c>
      <c r="T1244" s="195">
        <v>1441772.5</v>
      </c>
      <c r="U1244" s="195">
        <v>1426741.5</v>
      </c>
      <c r="V1244" s="195">
        <v>1414983</v>
      </c>
      <c r="W1244" s="195">
        <v>1408786</v>
      </c>
      <c r="X1244" s="195">
        <v>1408328</v>
      </c>
      <c r="Y1244" s="195">
        <v>1412325.5</v>
      </c>
      <c r="Z1244" s="195">
        <v>1417627</v>
      </c>
      <c r="AA1244" s="195">
        <v>1421599.5</v>
      </c>
      <c r="AB1244" s="195">
        <v>1423059.5</v>
      </c>
      <c r="AC1244" s="195">
        <v>1420718.5</v>
      </c>
      <c r="AD1244" s="195">
        <v>1414946</v>
      </c>
    </row>
    <row r="1245" spans="1:30" x14ac:dyDescent="0.2">
      <c r="A1245" s="77" t="s">
        <v>81</v>
      </c>
      <c r="B1245" s="79" t="s">
        <v>176</v>
      </c>
      <c r="C1245" s="105">
        <v>20</v>
      </c>
      <c r="D1245" s="105">
        <v>24</v>
      </c>
      <c r="E1245" s="105">
        <v>1315870</v>
      </c>
      <c r="F1245" s="105">
        <v>1343907</v>
      </c>
      <c r="G1245" s="105">
        <v>1368080</v>
      </c>
      <c r="H1245" s="105">
        <v>1388242</v>
      </c>
      <c r="I1245" s="105">
        <v>1400769</v>
      </c>
      <c r="J1245" s="105">
        <v>1399118</v>
      </c>
      <c r="K1245" s="105">
        <v>1369483</v>
      </c>
      <c r="L1245" s="195">
        <v>1398357.5</v>
      </c>
      <c r="M1245" s="195">
        <v>1390112</v>
      </c>
      <c r="N1245" s="195">
        <v>1387404.5</v>
      </c>
      <c r="O1245" s="195">
        <v>1392004</v>
      </c>
      <c r="P1245" s="195">
        <v>1404918</v>
      </c>
      <c r="Q1245" s="195">
        <v>1423742</v>
      </c>
      <c r="R1245" s="195">
        <v>1442428</v>
      </c>
      <c r="S1245" s="195">
        <v>1457379.5</v>
      </c>
      <c r="T1245" s="195">
        <v>1466263</v>
      </c>
      <c r="U1245" s="195">
        <v>1469052.5</v>
      </c>
      <c r="V1245" s="195">
        <v>1466184</v>
      </c>
      <c r="W1245" s="195">
        <v>1458533.5</v>
      </c>
      <c r="X1245" s="195">
        <v>1447208</v>
      </c>
      <c r="Y1245" s="195">
        <v>1433166</v>
      </c>
      <c r="Z1245" s="195">
        <v>1418634</v>
      </c>
      <c r="AA1245" s="195">
        <v>1407237</v>
      </c>
      <c r="AB1245" s="195">
        <v>1401330</v>
      </c>
      <c r="AC1245" s="195">
        <v>1401155.5</v>
      </c>
      <c r="AD1245" s="195">
        <v>1405473.5</v>
      </c>
    </row>
    <row r="1246" spans="1:30" x14ac:dyDescent="0.2">
      <c r="A1246" s="77" t="s">
        <v>81</v>
      </c>
      <c r="B1246" s="79" t="s">
        <v>176</v>
      </c>
      <c r="C1246" s="105">
        <v>25</v>
      </c>
      <c r="D1246" s="105">
        <v>29</v>
      </c>
      <c r="E1246" s="105">
        <v>1222589</v>
      </c>
      <c r="F1246" s="105">
        <v>1262026</v>
      </c>
      <c r="G1246" s="105">
        <v>1302367</v>
      </c>
      <c r="H1246" s="105">
        <v>1341461</v>
      </c>
      <c r="I1246" s="105">
        <v>1376811</v>
      </c>
      <c r="J1246" s="105">
        <v>1406343</v>
      </c>
      <c r="K1246" s="105">
        <v>1410912</v>
      </c>
      <c r="L1246" s="195">
        <v>1404241.5</v>
      </c>
      <c r="M1246" s="195">
        <v>1397564</v>
      </c>
      <c r="N1246" s="195">
        <v>1390358</v>
      </c>
      <c r="O1246" s="195">
        <v>1384193.5</v>
      </c>
      <c r="P1246" s="195">
        <v>1377486</v>
      </c>
      <c r="Q1246" s="195">
        <v>1370181</v>
      </c>
      <c r="R1246" s="195">
        <v>1365609.5</v>
      </c>
      <c r="S1246" s="195">
        <v>1366588.5</v>
      </c>
      <c r="T1246" s="195">
        <v>1374366.5</v>
      </c>
      <c r="U1246" s="195">
        <v>1389781.5</v>
      </c>
      <c r="V1246" s="195">
        <v>1410451</v>
      </c>
      <c r="W1246" s="195">
        <v>1430509.5</v>
      </c>
      <c r="X1246" s="195">
        <v>1446514</v>
      </c>
      <c r="Y1246" s="195">
        <v>1456183</v>
      </c>
      <c r="Z1246" s="195">
        <v>1459536</v>
      </c>
      <c r="AA1246" s="195">
        <v>1457076.5</v>
      </c>
      <c r="AB1246" s="195">
        <v>1449763</v>
      </c>
      <c r="AC1246" s="195">
        <v>1438780</v>
      </c>
      <c r="AD1246" s="195">
        <v>1425128</v>
      </c>
    </row>
    <row r="1247" spans="1:30" x14ac:dyDescent="0.2">
      <c r="A1247" s="77" t="s">
        <v>81</v>
      </c>
      <c r="B1247" s="79" t="s">
        <v>176</v>
      </c>
      <c r="C1247" s="105">
        <v>30</v>
      </c>
      <c r="D1247" s="105">
        <v>34</v>
      </c>
      <c r="E1247" s="105">
        <v>1141310</v>
      </c>
      <c r="F1247" s="105">
        <v>1174639</v>
      </c>
      <c r="G1247" s="105">
        <v>1209760</v>
      </c>
      <c r="H1247" s="105">
        <v>1245950</v>
      </c>
      <c r="I1247" s="105">
        <v>1283085</v>
      </c>
      <c r="J1247" s="105">
        <v>1320411</v>
      </c>
      <c r="K1247" s="105">
        <v>1335314</v>
      </c>
      <c r="L1247" s="195">
        <v>1371553.5</v>
      </c>
      <c r="M1247" s="195">
        <v>1378288</v>
      </c>
      <c r="N1247" s="195">
        <v>1382202</v>
      </c>
      <c r="O1247" s="195">
        <v>1383545.5</v>
      </c>
      <c r="P1247" s="195">
        <v>1382311</v>
      </c>
      <c r="Q1247" s="195">
        <v>1379511.5</v>
      </c>
      <c r="R1247" s="195">
        <v>1375819.5</v>
      </c>
      <c r="S1247" s="195">
        <v>1371640</v>
      </c>
      <c r="T1247" s="195">
        <v>1368129</v>
      </c>
      <c r="U1247" s="195">
        <v>1363548.5</v>
      </c>
      <c r="V1247" s="195">
        <v>1357843.5</v>
      </c>
      <c r="W1247" s="195">
        <v>1354474.5</v>
      </c>
      <c r="X1247" s="195">
        <v>1356376</v>
      </c>
      <c r="Y1247" s="195">
        <v>1364827.5</v>
      </c>
      <c r="Z1247" s="195">
        <v>1380695</v>
      </c>
      <c r="AA1247" s="195">
        <v>1401656.5</v>
      </c>
      <c r="AB1247" s="195">
        <v>1421938</v>
      </c>
      <c r="AC1247" s="195">
        <v>1438172</v>
      </c>
      <c r="AD1247" s="195">
        <v>1448121</v>
      </c>
    </row>
    <row r="1248" spans="1:30" x14ac:dyDescent="0.2">
      <c r="A1248" s="77" t="s">
        <v>81</v>
      </c>
      <c r="B1248" s="79" t="s">
        <v>176</v>
      </c>
      <c r="C1248" s="105">
        <v>35</v>
      </c>
      <c r="D1248" s="105">
        <v>39</v>
      </c>
      <c r="E1248" s="105">
        <v>1077170</v>
      </c>
      <c r="F1248" s="105">
        <v>1100559</v>
      </c>
      <c r="G1248" s="105">
        <v>1128050</v>
      </c>
      <c r="H1248" s="105">
        <v>1159130</v>
      </c>
      <c r="I1248" s="105">
        <v>1193148</v>
      </c>
      <c r="J1248" s="105">
        <v>1228709</v>
      </c>
      <c r="K1248" s="105">
        <v>1243620</v>
      </c>
      <c r="L1248" s="195">
        <v>1263688</v>
      </c>
      <c r="M1248" s="195">
        <v>1286422.5</v>
      </c>
      <c r="N1248" s="195">
        <v>1306973.5</v>
      </c>
      <c r="O1248" s="195">
        <v>1324509</v>
      </c>
      <c r="P1248" s="195">
        <v>1339360</v>
      </c>
      <c r="Q1248" s="195">
        <v>1351430</v>
      </c>
      <c r="R1248" s="195">
        <v>1360318</v>
      </c>
      <c r="S1248" s="195">
        <v>1366332.5</v>
      </c>
      <c r="T1248" s="195">
        <v>1369542</v>
      </c>
      <c r="U1248" s="195">
        <v>1369822</v>
      </c>
      <c r="V1248" s="195">
        <v>1368177.5</v>
      </c>
      <c r="W1248" s="195">
        <v>1365374.5</v>
      </c>
      <c r="X1248" s="195">
        <v>1361903.5</v>
      </c>
      <c r="Y1248" s="195">
        <v>1358939.5</v>
      </c>
      <c r="Z1248" s="195">
        <v>1354771</v>
      </c>
      <c r="AA1248" s="195">
        <v>1349380.5</v>
      </c>
      <c r="AB1248" s="195">
        <v>1346267.5</v>
      </c>
      <c r="AC1248" s="195">
        <v>1348398</v>
      </c>
      <c r="AD1248" s="195">
        <v>1357075</v>
      </c>
    </row>
    <row r="1249" spans="1:30" x14ac:dyDescent="0.2">
      <c r="A1249" s="77" t="s">
        <v>81</v>
      </c>
      <c r="B1249" s="79" t="s">
        <v>176</v>
      </c>
      <c r="C1249" s="105">
        <v>40</v>
      </c>
      <c r="D1249" s="105">
        <v>44</v>
      </c>
      <c r="E1249" s="105">
        <v>1008450</v>
      </c>
      <c r="F1249" s="105">
        <v>1024567</v>
      </c>
      <c r="G1249" s="105">
        <v>1042632.0000000001</v>
      </c>
      <c r="H1249" s="105">
        <v>1064470</v>
      </c>
      <c r="I1249" s="105">
        <v>1090710</v>
      </c>
      <c r="J1249" s="105">
        <v>1120269</v>
      </c>
      <c r="K1249" s="105">
        <v>1139085</v>
      </c>
      <c r="L1249" s="195">
        <v>1125538</v>
      </c>
      <c r="M1249" s="195">
        <v>1146580.5</v>
      </c>
      <c r="N1249" s="195">
        <v>1169940</v>
      </c>
      <c r="O1249" s="195">
        <v>1194831.5</v>
      </c>
      <c r="P1249" s="195">
        <v>1220727</v>
      </c>
      <c r="Q1249" s="195">
        <v>1246340.5</v>
      </c>
      <c r="R1249" s="195">
        <v>1270633.5</v>
      </c>
      <c r="S1249" s="195">
        <v>1292501.5</v>
      </c>
      <c r="T1249" s="195">
        <v>1311216</v>
      </c>
      <c r="U1249" s="195">
        <v>1327033</v>
      </c>
      <c r="V1249" s="195">
        <v>1339848</v>
      </c>
      <c r="W1249" s="195">
        <v>1349324.5</v>
      </c>
      <c r="X1249" s="195">
        <v>1355828</v>
      </c>
      <c r="Y1249" s="195">
        <v>1359440</v>
      </c>
      <c r="Z1249" s="195">
        <v>1360049</v>
      </c>
      <c r="AA1249" s="195">
        <v>1358676</v>
      </c>
      <c r="AB1249" s="195">
        <v>1356116.5</v>
      </c>
      <c r="AC1249" s="195">
        <v>1352889</v>
      </c>
      <c r="AD1249" s="195">
        <v>1350174</v>
      </c>
    </row>
    <row r="1250" spans="1:30" x14ac:dyDescent="0.2">
      <c r="A1250" s="77" t="s">
        <v>81</v>
      </c>
      <c r="B1250" s="79" t="s">
        <v>176</v>
      </c>
      <c r="C1250" s="105">
        <v>45</v>
      </c>
      <c r="D1250" s="105">
        <v>49</v>
      </c>
      <c r="E1250" s="105">
        <v>899237</v>
      </c>
      <c r="F1250" s="105">
        <v>921333</v>
      </c>
      <c r="G1250" s="105">
        <v>942266</v>
      </c>
      <c r="H1250" s="105">
        <v>961348</v>
      </c>
      <c r="I1250" s="105">
        <v>979357</v>
      </c>
      <c r="J1250" s="105">
        <v>997909</v>
      </c>
      <c r="K1250" s="105">
        <v>1016877</v>
      </c>
      <c r="L1250" s="195">
        <v>1019244.5</v>
      </c>
      <c r="M1250" s="195">
        <v>1035792.9999999999</v>
      </c>
      <c r="N1250" s="195">
        <v>1052590.5</v>
      </c>
      <c r="O1250" s="195">
        <v>1069968</v>
      </c>
      <c r="P1250" s="195">
        <v>1088525</v>
      </c>
      <c r="Q1250" s="195">
        <v>1108773.5</v>
      </c>
      <c r="R1250" s="195">
        <v>1131116.5</v>
      </c>
      <c r="S1250" s="195">
        <v>1155286.5</v>
      </c>
      <c r="T1250" s="195">
        <v>1180878.5</v>
      </c>
      <c r="U1250" s="195">
        <v>1207319</v>
      </c>
      <c r="V1250" s="195">
        <v>1233330</v>
      </c>
      <c r="W1250" s="195">
        <v>1257922</v>
      </c>
      <c r="X1250" s="195">
        <v>1280039.5</v>
      </c>
      <c r="Y1250" s="195">
        <v>1298968.5</v>
      </c>
      <c r="Z1250" s="195">
        <v>1314968.5</v>
      </c>
      <c r="AA1250" s="195">
        <v>1327950.5</v>
      </c>
      <c r="AB1250" s="195">
        <v>1337601.5</v>
      </c>
      <c r="AC1250" s="195">
        <v>1344297.5</v>
      </c>
      <c r="AD1250" s="195">
        <v>1348128.5</v>
      </c>
    </row>
    <row r="1251" spans="1:30" x14ac:dyDescent="0.2">
      <c r="A1251" s="77" t="s">
        <v>81</v>
      </c>
      <c r="B1251" s="79" t="s">
        <v>176</v>
      </c>
      <c r="C1251" s="105">
        <v>50</v>
      </c>
      <c r="D1251" s="105">
        <v>54</v>
      </c>
      <c r="E1251" s="105">
        <v>776659</v>
      </c>
      <c r="F1251" s="105">
        <v>800636</v>
      </c>
      <c r="G1251" s="105">
        <v>824102</v>
      </c>
      <c r="H1251" s="105">
        <v>847435</v>
      </c>
      <c r="I1251" s="105">
        <v>870488</v>
      </c>
      <c r="J1251" s="105">
        <v>892086</v>
      </c>
      <c r="K1251" s="105">
        <v>909982</v>
      </c>
      <c r="L1251" s="195">
        <v>882261.5</v>
      </c>
      <c r="M1251" s="195">
        <v>908645.5</v>
      </c>
      <c r="N1251" s="195">
        <v>934992.5</v>
      </c>
      <c r="O1251" s="195">
        <v>959475.5</v>
      </c>
      <c r="P1251" s="195">
        <v>981291.5</v>
      </c>
      <c r="Q1251" s="195">
        <v>1000612</v>
      </c>
      <c r="R1251" s="195">
        <v>1018446</v>
      </c>
      <c r="S1251" s="195">
        <v>1035807</v>
      </c>
      <c r="T1251" s="195">
        <v>1053679.5</v>
      </c>
      <c r="U1251" s="195">
        <v>1072623.5</v>
      </c>
      <c r="V1251" s="195">
        <v>1093144.5</v>
      </c>
      <c r="W1251" s="195">
        <v>1115666.5</v>
      </c>
      <c r="X1251" s="195">
        <v>1139950</v>
      </c>
      <c r="Y1251" s="195">
        <v>1165603</v>
      </c>
      <c r="Z1251" s="195">
        <v>1192063.5</v>
      </c>
      <c r="AA1251" s="195">
        <v>1218077</v>
      </c>
      <c r="AB1251" s="195">
        <v>1242680</v>
      </c>
      <c r="AC1251" s="195">
        <v>1264838.5</v>
      </c>
      <c r="AD1251" s="195">
        <v>1283851.5</v>
      </c>
    </row>
    <row r="1252" spans="1:30" x14ac:dyDescent="0.2">
      <c r="A1252" s="77" t="s">
        <v>81</v>
      </c>
      <c r="B1252" s="79" t="s">
        <v>176</v>
      </c>
      <c r="C1252" s="105">
        <v>55</v>
      </c>
      <c r="D1252" s="105">
        <v>59</v>
      </c>
      <c r="E1252" s="105">
        <v>639479</v>
      </c>
      <c r="F1252" s="105">
        <v>662891</v>
      </c>
      <c r="G1252" s="105">
        <v>687967</v>
      </c>
      <c r="H1252" s="105">
        <v>713958</v>
      </c>
      <c r="I1252" s="105">
        <v>739601</v>
      </c>
      <c r="J1252" s="105">
        <v>763847</v>
      </c>
      <c r="K1252" s="105">
        <v>785760</v>
      </c>
      <c r="L1252" s="195">
        <v>742671.5</v>
      </c>
      <c r="M1252" s="195">
        <v>760689</v>
      </c>
      <c r="N1252" s="195">
        <v>782543</v>
      </c>
      <c r="O1252" s="195">
        <v>806703.5</v>
      </c>
      <c r="P1252" s="195">
        <v>833337</v>
      </c>
      <c r="Q1252" s="195">
        <v>861251.5</v>
      </c>
      <c r="R1252" s="195">
        <v>888811</v>
      </c>
      <c r="S1252" s="195">
        <v>915307.5</v>
      </c>
      <c r="T1252" s="195">
        <v>939942</v>
      </c>
      <c r="U1252" s="195">
        <v>961911</v>
      </c>
      <c r="V1252" s="195">
        <v>981380.5</v>
      </c>
      <c r="W1252" s="195">
        <v>999349.5</v>
      </c>
      <c r="X1252" s="195">
        <v>1016831</v>
      </c>
      <c r="Y1252" s="195">
        <v>1034798</v>
      </c>
      <c r="Z1252" s="195">
        <v>1053803.5</v>
      </c>
      <c r="AA1252" s="195">
        <v>1074347</v>
      </c>
      <c r="AB1252" s="195">
        <v>1096856.5</v>
      </c>
      <c r="AC1252" s="195">
        <v>1121105.5</v>
      </c>
      <c r="AD1252" s="195">
        <v>1146709.5</v>
      </c>
    </row>
    <row r="1253" spans="1:30" x14ac:dyDescent="0.2">
      <c r="A1253" s="77" t="s">
        <v>81</v>
      </c>
      <c r="B1253" s="79" t="s">
        <v>176</v>
      </c>
      <c r="C1253" s="105">
        <v>60</v>
      </c>
      <c r="D1253" s="105">
        <v>64</v>
      </c>
      <c r="E1253" s="105">
        <v>530973</v>
      </c>
      <c r="F1253" s="105">
        <v>554161</v>
      </c>
      <c r="G1253" s="105">
        <v>574342</v>
      </c>
      <c r="H1253" s="105">
        <v>592394</v>
      </c>
      <c r="I1253" s="105">
        <v>610609</v>
      </c>
      <c r="J1253" s="105">
        <v>630354</v>
      </c>
      <c r="K1253" s="105">
        <v>648500</v>
      </c>
      <c r="L1253" s="195">
        <v>641843</v>
      </c>
      <c r="M1253" s="195">
        <v>655271.5</v>
      </c>
      <c r="N1253" s="195">
        <v>670182.5</v>
      </c>
      <c r="O1253" s="195">
        <v>685144.5</v>
      </c>
      <c r="P1253" s="195">
        <v>700667</v>
      </c>
      <c r="Q1253" s="195">
        <v>717874</v>
      </c>
      <c r="R1253" s="195">
        <v>737446</v>
      </c>
      <c r="S1253" s="195">
        <v>759310.5</v>
      </c>
      <c r="T1253" s="195">
        <v>783402.5</v>
      </c>
      <c r="U1253" s="195">
        <v>809876</v>
      </c>
      <c r="V1253" s="195">
        <v>837571</v>
      </c>
      <c r="W1253" s="195">
        <v>864902</v>
      </c>
      <c r="X1253" s="195">
        <v>891189.5</v>
      </c>
      <c r="Y1253" s="195">
        <v>915659.5</v>
      </c>
      <c r="Z1253" s="195">
        <v>937530</v>
      </c>
      <c r="AA1253" s="195">
        <v>956967.5</v>
      </c>
      <c r="AB1253" s="195">
        <v>974949</v>
      </c>
      <c r="AC1253" s="195">
        <v>992464</v>
      </c>
      <c r="AD1253" s="195">
        <v>1010464.5</v>
      </c>
    </row>
    <row r="1254" spans="1:30" x14ac:dyDescent="0.2">
      <c r="A1254" s="77" t="s">
        <v>81</v>
      </c>
      <c r="B1254" s="79" t="s">
        <v>176</v>
      </c>
      <c r="C1254" s="105">
        <v>65</v>
      </c>
      <c r="D1254" s="105">
        <v>69</v>
      </c>
      <c r="E1254" s="105">
        <v>395442</v>
      </c>
      <c r="F1254" s="105">
        <v>416956</v>
      </c>
      <c r="G1254" s="105">
        <v>443428</v>
      </c>
      <c r="H1254" s="105">
        <v>472890</v>
      </c>
      <c r="I1254" s="105">
        <v>501930</v>
      </c>
      <c r="J1254" s="105">
        <v>527783</v>
      </c>
      <c r="K1254" s="105">
        <v>544044</v>
      </c>
      <c r="L1254" s="195">
        <v>528567</v>
      </c>
      <c r="M1254" s="195">
        <v>543433.5</v>
      </c>
      <c r="N1254" s="195">
        <v>560483</v>
      </c>
      <c r="O1254" s="195">
        <v>577493.5</v>
      </c>
      <c r="P1254" s="195">
        <v>594210</v>
      </c>
      <c r="Q1254" s="195">
        <v>610379.5</v>
      </c>
      <c r="R1254" s="195">
        <v>625774</v>
      </c>
      <c r="S1254" s="195">
        <v>640681.5</v>
      </c>
      <c r="T1254" s="195">
        <v>655641</v>
      </c>
      <c r="U1254" s="195">
        <v>671133.5</v>
      </c>
      <c r="V1254" s="195">
        <v>688239.5</v>
      </c>
      <c r="W1254" s="195">
        <v>707611.5</v>
      </c>
      <c r="X1254" s="195">
        <v>729187</v>
      </c>
      <c r="Y1254" s="195">
        <v>752912</v>
      </c>
      <c r="Z1254" s="195">
        <v>778936.5</v>
      </c>
      <c r="AA1254" s="195">
        <v>806148</v>
      </c>
      <c r="AB1254" s="195">
        <v>833021.5</v>
      </c>
      <c r="AC1254" s="195">
        <v>858902</v>
      </c>
      <c r="AD1254" s="195">
        <v>883042.5</v>
      </c>
    </row>
    <row r="1255" spans="1:30" x14ac:dyDescent="0.2">
      <c r="A1255" s="77" t="s">
        <v>81</v>
      </c>
      <c r="B1255" s="79" t="s">
        <v>176</v>
      </c>
      <c r="C1255" s="105">
        <v>70</v>
      </c>
      <c r="D1255" s="105">
        <v>74</v>
      </c>
      <c r="E1255" s="105">
        <v>313140</v>
      </c>
      <c r="F1255" s="105">
        <v>322353</v>
      </c>
      <c r="G1255" s="105">
        <v>332240</v>
      </c>
      <c r="H1255" s="105">
        <v>343966</v>
      </c>
      <c r="I1255" s="105">
        <v>359384</v>
      </c>
      <c r="J1255" s="105">
        <v>379331</v>
      </c>
      <c r="K1255" s="105">
        <v>397808</v>
      </c>
      <c r="L1255" s="195">
        <v>411104</v>
      </c>
      <c r="M1255" s="195">
        <v>425059.5</v>
      </c>
      <c r="N1255" s="195">
        <v>440784.5</v>
      </c>
      <c r="O1255" s="195">
        <v>456461.5</v>
      </c>
      <c r="P1255" s="195">
        <v>472428.5</v>
      </c>
      <c r="Q1255" s="195">
        <v>488575.5</v>
      </c>
      <c r="R1255" s="195">
        <v>504932</v>
      </c>
      <c r="S1255" s="195">
        <v>521501.49999999994</v>
      </c>
      <c r="T1255" s="195">
        <v>538049.5</v>
      </c>
      <c r="U1255" s="195">
        <v>554334.5</v>
      </c>
      <c r="V1255" s="195">
        <v>570116.5</v>
      </c>
      <c r="W1255" s="195">
        <v>585180.5</v>
      </c>
      <c r="X1255" s="195">
        <v>599804</v>
      </c>
      <c r="Y1255" s="195">
        <v>614496</v>
      </c>
      <c r="Z1255" s="195">
        <v>629708.5</v>
      </c>
      <c r="AA1255" s="195">
        <v>646461</v>
      </c>
      <c r="AB1255" s="195">
        <v>665369.5</v>
      </c>
      <c r="AC1255" s="195">
        <v>686374.5</v>
      </c>
      <c r="AD1255" s="195">
        <v>709421.5</v>
      </c>
    </row>
    <row r="1256" spans="1:30" x14ac:dyDescent="0.2">
      <c r="A1256" s="77" t="s">
        <v>81</v>
      </c>
      <c r="B1256" s="79" t="s">
        <v>176</v>
      </c>
      <c r="C1256" s="105">
        <v>75</v>
      </c>
      <c r="D1256" s="105">
        <v>79</v>
      </c>
      <c r="E1256" s="105">
        <v>232888</v>
      </c>
      <c r="F1256" s="105">
        <v>239393</v>
      </c>
      <c r="G1256" s="105">
        <v>247606</v>
      </c>
      <c r="H1256" s="105">
        <v>257333.00000000003</v>
      </c>
      <c r="I1256" s="105">
        <v>268103</v>
      </c>
      <c r="J1256" s="105">
        <v>279578</v>
      </c>
      <c r="K1256" s="105">
        <v>287537</v>
      </c>
      <c r="L1256" s="195">
        <v>289416</v>
      </c>
      <c r="M1256" s="195">
        <v>301198</v>
      </c>
      <c r="N1256" s="195">
        <v>316079.5</v>
      </c>
      <c r="O1256" s="195">
        <v>331617.5</v>
      </c>
      <c r="P1256" s="195">
        <v>347101.5</v>
      </c>
      <c r="Q1256" s="195">
        <v>362310.5</v>
      </c>
      <c r="R1256" s="195">
        <v>377216</v>
      </c>
      <c r="S1256" s="195">
        <v>391903</v>
      </c>
      <c r="T1256" s="195">
        <v>406587</v>
      </c>
      <c r="U1256" s="195">
        <v>421564.5</v>
      </c>
      <c r="V1256" s="195">
        <v>436739</v>
      </c>
      <c r="W1256" s="195">
        <v>452129.5</v>
      </c>
      <c r="X1256" s="195">
        <v>467736</v>
      </c>
      <c r="Y1256" s="195">
        <v>483347.5</v>
      </c>
      <c r="Z1256" s="195">
        <v>498744</v>
      </c>
      <c r="AA1256" s="195">
        <v>513707.5</v>
      </c>
      <c r="AB1256" s="195">
        <v>528052</v>
      </c>
      <c r="AC1256" s="195">
        <v>542032.5</v>
      </c>
      <c r="AD1256" s="195">
        <v>556109</v>
      </c>
    </row>
    <row r="1257" spans="1:30" x14ac:dyDescent="0.2">
      <c r="A1257" s="77" t="s">
        <v>81</v>
      </c>
      <c r="B1257" s="79" t="s">
        <v>176</v>
      </c>
      <c r="C1257" s="105">
        <v>80</v>
      </c>
      <c r="D1257" s="105">
        <v>84</v>
      </c>
      <c r="E1257" s="105">
        <v>157020</v>
      </c>
      <c r="F1257" s="105">
        <v>162270</v>
      </c>
      <c r="G1257" s="105">
        <v>166775</v>
      </c>
      <c r="H1257" s="105">
        <v>171419</v>
      </c>
      <c r="I1257" s="105">
        <v>177097</v>
      </c>
      <c r="J1257" s="105">
        <v>184203</v>
      </c>
      <c r="K1257" s="105">
        <v>190518</v>
      </c>
      <c r="L1257" s="195">
        <v>189639.5</v>
      </c>
      <c r="M1257" s="195">
        <v>193759</v>
      </c>
      <c r="N1257" s="195">
        <v>200237</v>
      </c>
      <c r="O1257" s="195">
        <v>207784.5</v>
      </c>
      <c r="P1257" s="195">
        <v>216560</v>
      </c>
      <c r="Q1257" s="195">
        <v>226703.5</v>
      </c>
      <c r="R1257" s="195">
        <v>238214.5</v>
      </c>
      <c r="S1257" s="195">
        <v>250827.5</v>
      </c>
      <c r="T1257" s="195">
        <v>263960.5</v>
      </c>
      <c r="U1257" s="195">
        <v>277077</v>
      </c>
      <c r="V1257" s="195">
        <v>290039.5</v>
      </c>
      <c r="W1257" s="195">
        <v>302836.5</v>
      </c>
      <c r="X1257" s="195">
        <v>315529</v>
      </c>
      <c r="Y1257" s="195">
        <v>328282.5</v>
      </c>
      <c r="Z1257" s="195">
        <v>341319</v>
      </c>
      <c r="AA1257" s="195">
        <v>354567.5</v>
      </c>
      <c r="AB1257" s="195">
        <v>368057</v>
      </c>
      <c r="AC1257" s="195">
        <v>381768</v>
      </c>
      <c r="AD1257" s="195">
        <v>395512.5</v>
      </c>
    </row>
    <row r="1258" spans="1:30" x14ac:dyDescent="0.2">
      <c r="A1258" s="77" t="s">
        <v>81</v>
      </c>
      <c r="B1258" s="79" t="s">
        <v>176</v>
      </c>
      <c r="C1258" s="105">
        <v>85</v>
      </c>
      <c r="D1258" s="105">
        <v>89</v>
      </c>
      <c r="E1258" s="105">
        <v>73411</v>
      </c>
      <c r="F1258" s="105">
        <v>80079</v>
      </c>
      <c r="G1258" s="105">
        <v>86764</v>
      </c>
      <c r="H1258" s="105">
        <v>92890</v>
      </c>
      <c r="I1258" s="105">
        <v>98527</v>
      </c>
      <c r="J1258" s="105">
        <v>103410</v>
      </c>
      <c r="K1258" s="105">
        <v>108247</v>
      </c>
      <c r="L1258" s="195">
        <v>92535.5</v>
      </c>
      <c r="M1258" s="195">
        <v>94263.5</v>
      </c>
      <c r="N1258" s="195">
        <v>96546</v>
      </c>
      <c r="O1258" s="195">
        <v>99134.5</v>
      </c>
      <c r="P1258" s="195">
        <v>102210</v>
      </c>
      <c r="Q1258" s="195">
        <v>105805.5</v>
      </c>
      <c r="R1258" s="195">
        <v>109893.5</v>
      </c>
      <c r="S1258" s="195">
        <v>114467</v>
      </c>
      <c r="T1258" s="195">
        <v>119708</v>
      </c>
      <c r="U1258" s="195">
        <v>125774</v>
      </c>
      <c r="V1258" s="195">
        <v>132755.5</v>
      </c>
      <c r="W1258" s="195">
        <v>140603.5</v>
      </c>
      <c r="X1258" s="195">
        <v>149111</v>
      </c>
      <c r="Y1258" s="195">
        <v>157934.5</v>
      </c>
      <c r="Z1258" s="195">
        <v>166781.5</v>
      </c>
      <c r="AA1258" s="195">
        <v>175632.5</v>
      </c>
      <c r="AB1258" s="195">
        <v>184512</v>
      </c>
      <c r="AC1258" s="195">
        <v>193431.5</v>
      </c>
      <c r="AD1258" s="195">
        <v>202476</v>
      </c>
    </row>
    <row r="1259" spans="1:30" x14ac:dyDescent="0.2">
      <c r="A1259" s="77" t="s">
        <v>81</v>
      </c>
      <c r="B1259" s="79" t="s">
        <v>176</v>
      </c>
      <c r="C1259" s="105">
        <v>90</v>
      </c>
      <c r="D1259" s="105">
        <v>94</v>
      </c>
      <c r="E1259" s="105">
        <v>24688</v>
      </c>
      <c r="F1259" s="105">
        <v>27953</v>
      </c>
      <c r="G1259" s="105">
        <v>30359</v>
      </c>
      <c r="H1259" s="105">
        <v>32551.000000000004</v>
      </c>
      <c r="I1259" s="105">
        <v>34497</v>
      </c>
      <c r="J1259" s="105">
        <v>36747</v>
      </c>
      <c r="K1259" s="105">
        <v>41714</v>
      </c>
      <c r="L1259" s="195">
        <v>27835.5</v>
      </c>
      <c r="M1259" s="195">
        <v>28464.5</v>
      </c>
      <c r="N1259" s="195">
        <v>29525</v>
      </c>
      <c r="O1259" s="195">
        <v>30558.5</v>
      </c>
      <c r="P1259" s="195">
        <v>31582</v>
      </c>
      <c r="Q1259" s="195">
        <v>32658</v>
      </c>
      <c r="R1259" s="195">
        <v>33812</v>
      </c>
      <c r="S1259" s="195">
        <v>35044</v>
      </c>
      <c r="T1259" s="195">
        <v>36409.5</v>
      </c>
      <c r="U1259" s="195">
        <v>37995.5</v>
      </c>
      <c r="V1259" s="195">
        <v>39819</v>
      </c>
      <c r="W1259" s="195">
        <v>41860.5</v>
      </c>
      <c r="X1259" s="195">
        <v>44112</v>
      </c>
      <c r="Y1259" s="195">
        <v>46664</v>
      </c>
      <c r="Z1259" s="195">
        <v>49596.5</v>
      </c>
      <c r="AA1259" s="195">
        <v>52954.5</v>
      </c>
      <c r="AB1259" s="195">
        <v>56715</v>
      </c>
      <c r="AC1259" s="195">
        <v>60778</v>
      </c>
      <c r="AD1259" s="195">
        <v>65007.000000000007</v>
      </c>
    </row>
    <row r="1260" spans="1:30" x14ac:dyDescent="0.2">
      <c r="A1260" s="77" t="s">
        <v>81</v>
      </c>
      <c r="B1260" s="79" t="s">
        <v>176</v>
      </c>
      <c r="C1260" s="105">
        <v>95</v>
      </c>
      <c r="D1260" s="105">
        <v>99</v>
      </c>
      <c r="E1260" s="105">
        <v>4895</v>
      </c>
      <c r="F1260" s="105">
        <v>5827</v>
      </c>
      <c r="G1260" s="105">
        <v>7150</v>
      </c>
      <c r="H1260" s="105">
        <v>8296</v>
      </c>
      <c r="I1260" s="105">
        <v>8876</v>
      </c>
      <c r="J1260" s="105">
        <v>8661</v>
      </c>
      <c r="K1260" s="105">
        <v>9845</v>
      </c>
      <c r="L1260" s="195">
        <v>5876</v>
      </c>
      <c r="M1260" s="195">
        <v>5598</v>
      </c>
      <c r="N1260" s="195">
        <v>5576</v>
      </c>
      <c r="O1260" s="195">
        <v>5655</v>
      </c>
      <c r="P1260" s="195">
        <v>5826</v>
      </c>
      <c r="Q1260" s="195">
        <v>6076</v>
      </c>
      <c r="R1260" s="195">
        <v>6376.5</v>
      </c>
      <c r="S1260" s="195">
        <v>6693</v>
      </c>
      <c r="T1260" s="195">
        <v>7004.5</v>
      </c>
      <c r="U1260" s="195">
        <v>7323</v>
      </c>
      <c r="V1260" s="195">
        <v>7666.5</v>
      </c>
      <c r="W1260" s="195">
        <v>8040.5</v>
      </c>
      <c r="X1260" s="195">
        <v>8440.5</v>
      </c>
      <c r="Y1260" s="195">
        <v>8880</v>
      </c>
      <c r="Z1260" s="195">
        <v>9385.5</v>
      </c>
      <c r="AA1260" s="195">
        <v>9962.5</v>
      </c>
      <c r="AB1260" s="195">
        <v>10606.5</v>
      </c>
      <c r="AC1260" s="195">
        <v>11313</v>
      </c>
      <c r="AD1260" s="195">
        <v>12113</v>
      </c>
    </row>
    <row r="1261" spans="1:30" x14ac:dyDescent="0.2">
      <c r="A1261" s="77" t="s">
        <v>81</v>
      </c>
      <c r="B1261" s="79" t="s">
        <v>176</v>
      </c>
      <c r="C1261" s="105">
        <v>100</v>
      </c>
      <c r="D1261" s="105">
        <v>104</v>
      </c>
      <c r="E1261" s="105">
        <v>555</v>
      </c>
      <c r="F1261" s="105">
        <v>636</v>
      </c>
      <c r="G1261" s="105">
        <v>728</v>
      </c>
      <c r="H1261" s="105">
        <v>834</v>
      </c>
      <c r="I1261" s="105">
        <v>954</v>
      </c>
      <c r="J1261" s="105">
        <v>1091</v>
      </c>
      <c r="K1261" s="105">
        <v>1248</v>
      </c>
      <c r="L1261" s="195">
        <v>686.5</v>
      </c>
      <c r="M1261" s="195">
        <v>660</v>
      </c>
      <c r="N1261" s="195">
        <v>637.5</v>
      </c>
      <c r="O1261" s="195">
        <v>616.5</v>
      </c>
      <c r="P1261" s="195">
        <v>600</v>
      </c>
      <c r="Q1261" s="195">
        <v>589</v>
      </c>
      <c r="R1261" s="195">
        <v>585.5</v>
      </c>
      <c r="S1261" s="195">
        <v>592.5</v>
      </c>
      <c r="T1261" s="195">
        <v>610.5</v>
      </c>
      <c r="U1261" s="195">
        <v>638.5</v>
      </c>
      <c r="V1261" s="195">
        <v>676</v>
      </c>
      <c r="W1261" s="195">
        <v>719.5</v>
      </c>
      <c r="X1261" s="195">
        <v>764.5</v>
      </c>
      <c r="Y1261" s="195">
        <v>810</v>
      </c>
      <c r="Z1261" s="195">
        <v>857.5</v>
      </c>
      <c r="AA1261" s="195">
        <v>910.5</v>
      </c>
      <c r="AB1261" s="195">
        <v>969.5</v>
      </c>
      <c r="AC1261" s="195">
        <v>1031</v>
      </c>
      <c r="AD1261" s="195">
        <v>1099</v>
      </c>
    </row>
    <row r="1262" spans="1:30" x14ac:dyDescent="0.2">
      <c r="A1262" s="77" t="s">
        <v>46</v>
      </c>
      <c r="B1262" s="79" t="s">
        <v>175</v>
      </c>
      <c r="C1262" s="105">
        <v>0</v>
      </c>
      <c r="D1262" s="105">
        <v>4</v>
      </c>
      <c r="E1262" s="105">
        <v>86868</v>
      </c>
      <c r="F1262" s="105">
        <v>77854</v>
      </c>
      <c r="G1262" s="105">
        <v>67564</v>
      </c>
      <c r="H1262" s="105">
        <v>57159</v>
      </c>
      <c r="I1262" s="105">
        <v>48605</v>
      </c>
      <c r="J1262" s="105">
        <v>43553</v>
      </c>
      <c r="K1262" s="105">
        <v>39095</v>
      </c>
      <c r="L1262" s="195">
        <v>64797</v>
      </c>
      <c r="M1262" s="195">
        <v>66560.5</v>
      </c>
      <c r="N1262" s="195">
        <v>68210.5</v>
      </c>
      <c r="O1262" s="195">
        <v>68482</v>
      </c>
      <c r="P1262" s="195">
        <v>68392.5</v>
      </c>
      <c r="Q1262" s="195">
        <v>68322.5</v>
      </c>
      <c r="R1262" s="195">
        <v>68316.5</v>
      </c>
      <c r="S1262" s="195">
        <v>68162.5</v>
      </c>
      <c r="T1262" s="195">
        <v>67732</v>
      </c>
      <c r="U1262" s="195">
        <v>67052.5</v>
      </c>
      <c r="V1262" s="195">
        <v>66160.5</v>
      </c>
      <c r="W1262" s="195">
        <v>65126.499999999993</v>
      </c>
      <c r="X1262" s="195">
        <v>64052.000000000007</v>
      </c>
      <c r="Y1262" s="195">
        <v>62929.5</v>
      </c>
      <c r="Z1262" s="195">
        <v>61702</v>
      </c>
      <c r="AA1262" s="195">
        <v>60376</v>
      </c>
      <c r="AB1262" s="195">
        <v>58993</v>
      </c>
      <c r="AC1262" s="195">
        <v>57557.5</v>
      </c>
      <c r="AD1262" s="195">
        <v>56089</v>
      </c>
    </row>
    <row r="1263" spans="1:30" x14ac:dyDescent="0.2">
      <c r="A1263" s="77" t="s">
        <v>46</v>
      </c>
      <c r="B1263" s="79" t="s">
        <v>175</v>
      </c>
      <c r="C1263" s="105">
        <v>5</v>
      </c>
      <c r="D1263" s="105">
        <v>9</v>
      </c>
      <c r="E1263" s="105">
        <v>113274</v>
      </c>
      <c r="F1263" s="105">
        <v>108544</v>
      </c>
      <c r="G1263" s="105">
        <v>102570</v>
      </c>
      <c r="H1263" s="105">
        <v>95391</v>
      </c>
      <c r="I1263" s="105">
        <v>87707</v>
      </c>
      <c r="J1263" s="105">
        <v>80256</v>
      </c>
      <c r="K1263" s="105">
        <v>71801</v>
      </c>
      <c r="L1263" s="195">
        <v>74243</v>
      </c>
      <c r="M1263" s="195">
        <v>71815</v>
      </c>
      <c r="N1263" s="195">
        <v>69762.5</v>
      </c>
      <c r="O1263" s="195">
        <v>69174.5</v>
      </c>
      <c r="P1263" s="195">
        <v>69140</v>
      </c>
      <c r="Q1263" s="195">
        <v>69382</v>
      </c>
      <c r="R1263" s="195">
        <v>70650</v>
      </c>
      <c r="S1263" s="195">
        <v>71554.5</v>
      </c>
      <c r="T1263" s="195">
        <v>70892</v>
      </c>
      <c r="U1263" s="195">
        <v>69703.5</v>
      </c>
      <c r="V1263" s="195">
        <v>68456</v>
      </c>
      <c r="W1263" s="195">
        <v>67343.5</v>
      </c>
      <c r="X1263" s="195">
        <v>66310</v>
      </c>
      <c r="Y1263" s="195">
        <v>65316.500000000007</v>
      </c>
      <c r="Z1263" s="195">
        <v>64396.5</v>
      </c>
      <c r="AA1263" s="195">
        <v>63514</v>
      </c>
      <c r="AB1263" s="195">
        <v>62615</v>
      </c>
      <c r="AC1263" s="195">
        <v>61708.5</v>
      </c>
      <c r="AD1263" s="195">
        <v>60762</v>
      </c>
    </row>
    <row r="1264" spans="1:30" x14ac:dyDescent="0.2">
      <c r="A1264" s="77" t="s">
        <v>46</v>
      </c>
      <c r="B1264" s="79" t="s">
        <v>175</v>
      </c>
      <c r="C1264" s="105">
        <v>10</v>
      </c>
      <c r="D1264" s="105">
        <v>14</v>
      </c>
      <c r="E1264" s="105">
        <v>124505</v>
      </c>
      <c r="F1264" s="105">
        <v>118951</v>
      </c>
      <c r="G1264" s="105">
        <v>114422</v>
      </c>
      <c r="H1264" s="105">
        <v>111208</v>
      </c>
      <c r="I1264" s="105">
        <v>109277</v>
      </c>
      <c r="J1264" s="105">
        <v>108185</v>
      </c>
      <c r="K1264" s="105">
        <v>104835</v>
      </c>
      <c r="L1264" s="195">
        <v>84587</v>
      </c>
      <c r="M1264" s="195">
        <v>83848.5</v>
      </c>
      <c r="N1264" s="195">
        <v>82878</v>
      </c>
      <c r="O1264" s="195">
        <v>81784.5</v>
      </c>
      <c r="P1264" s="195">
        <v>80590.5</v>
      </c>
      <c r="Q1264" s="195">
        <v>78828</v>
      </c>
      <c r="R1264" s="195">
        <v>75942.5</v>
      </c>
      <c r="S1264" s="195">
        <v>73169.5</v>
      </c>
      <c r="T1264" s="195">
        <v>71677</v>
      </c>
      <c r="U1264" s="195">
        <v>70582</v>
      </c>
      <c r="V1264" s="195">
        <v>69684.5</v>
      </c>
      <c r="W1264" s="195">
        <v>69860.5</v>
      </c>
      <c r="X1264" s="195">
        <v>69868</v>
      </c>
      <c r="Y1264" s="195">
        <v>68607</v>
      </c>
      <c r="Z1264" s="195">
        <v>67143</v>
      </c>
      <c r="AA1264" s="195">
        <v>65885</v>
      </c>
      <c r="AB1264" s="195">
        <v>64896.5</v>
      </c>
      <c r="AC1264" s="195">
        <v>64023.5</v>
      </c>
      <c r="AD1264" s="195">
        <v>63203</v>
      </c>
    </row>
    <row r="1265" spans="1:30" x14ac:dyDescent="0.2">
      <c r="A1265" s="77" t="s">
        <v>46</v>
      </c>
      <c r="B1265" s="79" t="s">
        <v>175</v>
      </c>
      <c r="C1265" s="105">
        <v>15</v>
      </c>
      <c r="D1265" s="105">
        <v>19</v>
      </c>
      <c r="E1265" s="105">
        <v>125994</v>
      </c>
      <c r="F1265" s="105">
        <v>117494</v>
      </c>
      <c r="G1265" s="105">
        <v>109585</v>
      </c>
      <c r="H1265" s="105">
        <v>103344</v>
      </c>
      <c r="I1265" s="105">
        <v>99584</v>
      </c>
      <c r="J1265" s="105">
        <v>98626</v>
      </c>
      <c r="K1265" s="105">
        <v>102601</v>
      </c>
      <c r="L1265" s="195">
        <v>92893.5</v>
      </c>
      <c r="M1265" s="195">
        <v>92499.5</v>
      </c>
      <c r="N1265" s="195">
        <v>92366</v>
      </c>
      <c r="O1265" s="195">
        <v>91884.5</v>
      </c>
      <c r="P1265" s="195">
        <v>90917</v>
      </c>
      <c r="Q1265" s="195">
        <v>89870.5</v>
      </c>
      <c r="R1265" s="195">
        <v>88539</v>
      </c>
      <c r="S1265" s="195">
        <v>86688</v>
      </c>
      <c r="T1265" s="195">
        <v>84482</v>
      </c>
      <c r="U1265" s="195">
        <v>81983</v>
      </c>
      <c r="V1265" s="195">
        <v>78847.5</v>
      </c>
      <c r="W1265" s="195">
        <v>74705</v>
      </c>
      <c r="X1265" s="195">
        <v>70960</v>
      </c>
      <c r="Y1265" s="195">
        <v>68858.5</v>
      </c>
      <c r="Z1265" s="195">
        <v>67511</v>
      </c>
      <c r="AA1265" s="195">
        <v>66637</v>
      </c>
      <c r="AB1265" s="195">
        <v>66969</v>
      </c>
      <c r="AC1265" s="195">
        <v>67167.5</v>
      </c>
      <c r="AD1265" s="195">
        <v>66112</v>
      </c>
    </row>
    <row r="1266" spans="1:30" x14ac:dyDescent="0.2">
      <c r="A1266" s="77" t="s">
        <v>46</v>
      </c>
      <c r="B1266" s="79" t="s">
        <v>175</v>
      </c>
      <c r="C1266" s="105">
        <v>20</v>
      </c>
      <c r="D1266" s="105">
        <v>24</v>
      </c>
      <c r="E1266" s="105">
        <v>120229</v>
      </c>
      <c r="F1266" s="105">
        <v>112215</v>
      </c>
      <c r="G1266" s="105">
        <v>103122</v>
      </c>
      <c r="H1266" s="105">
        <v>93795</v>
      </c>
      <c r="I1266" s="105">
        <v>85420</v>
      </c>
      <c r="J1266" s="105">
        <v>79018</v>
      </c>
      <c r="K1266" s="105">
        <v>82744</v>
      </c>
      <c r="L1266" s="195">
        <v>101028.5</v>
      </c>
      <c r="M1266" s="195">
        <v>102123.5</v>
      </c>
      <c r="N1266" s="195">
        <v>102575.5</v>
      </c>
      <c r="O1266" s="195">
        <v>102401.5</v>
      </c>
      <c r="P1266" s="195">
        <v>101730</v>
      </c>
      <c r="Q1266" s="195">
        <v>100735</v>
      </c>
      <c r="R1266" s="195">
        <v>99459.5</v>
      </c>
      <c r="S1266" s="195">
        <v>98011</v>
      </c>
      <c r="T1266" s="195">
        <v>95874</v>
      </c>
      <c r="U1266" s="195">
        <v>92962</v>
      </c>
      <c r="V1266" s="195">
        <v>89851</v>
      </c>
      <c r="W1266" s="195">
        <v>86607</v>
      </c>
      <c r="X1266" s="195">
        <v>83260</v>
      </c>
      <c r="Y1266" s="195">
        <v>80114</v>
      </c>
      <c r="Z1266" s="195">
        <v>77228.5</v>
      </c>
      <c r="AA1266" s="195">
        <v>74131.5</v>
      </c>
      <c r="AB1266" s="195">
        <v>70235.5</v>
      </c>
      <c r="AC1266" s="195">
        <v>66790</v>
      </c>
      <c r="AD1266" s="195">
        <v>65003</v>
      </c>
    </row>
    <row r="1267" spans="1:30" x14ac:dyDescent="0.2">
      <c r="A1267" s="77" t="s">
        <v>46</v>
      </c>
      <c r="B1267" s="79" t="s">
        <v>175</v>
      </c>
      <c r="C1267" s="105">
        <v>25</v>
      </c>
      <c r="D1267" s="105">
        <v>29</v>
      </c>
      <c r="E1267" s="105">
        <v>113197</v>
      </c>
      <c r="F1267" s="105">
        <v>107026</v>
      </c>
      <c r="G1267" s="105">
        <v>99492</v>
      </c>
      <c r="H1267" s="105">
        <v>91169</v>
      </c>
      <c r="I1267" s="105">
        <v>82763</v>
      </c>
      <c r="J1267" s="105">
        <v>74703</v>
      </c>
      <c r="K1267" s="105">
        <v>74990</v>
      </c>
      <c r="L1267" s="195">
        <v>96424.5</v>
      </c>
      <c r="M1267" s="195">
        <v>99330</v>
      </c>
      <c r="N1267" s="195">
        <v>102525</v>
      </c>
      <c r="O1267" s="195">
        <v>105479</v>
      </c>
      <c r="P1267" s="195">
        <v>107834.5</v>
      </c>
      <c r="Q1267" s="195">
        <v>109259.5</v>
      </c>
      <c r="R1267" s="195">
        <v>109508.5</v>
      </c>
      <c r="S1267" s="195">
        <v>108621</v>
      </c>
      <c r="T1267" s="195">
        <v>106772</v>
      </c>
      <c r="U1267" s="195">
        <v>104131.5</v>
      </c>
      <c r="V1267" s="195">
        <v>101002</v>
      </c>
      <c r="W1267" s="195">
        <v>97651.5</v>
      </c>
      <c r="X1267" s="195">
        <v>94476.5</v>
      </c>
      <c r="Y1267" s="195">
        <v>91184.5</v>
      </c>
      <c r="Z1267" s="195">
        <v>87748</v>
      </c>
      <c r="AA1267" s="195">
        <v>84627.5</v>
      </c>
      <c r="AB1267" s="195">
        <v>81635</v>
      </c>
      <c r="AC1267" s="195">
        <v>78611</v>
      </c>
      <c r="AD1267" s="195">
        <v>75808.5</v>
      </c>
    </row>
    <row r="1268" spans="1:30" x14ac:dyDescent="0.2">
      <c r="A1268" s="77" t="s">
        <v>46</v>
      </c>
      <c r="B1268" s="79" t="s">
        <v>175</v>
      </c>
      <c r="C1268" s="105">
        <v>30</v>
      </c>
      <c r="D1268" s="105">
        <v>34</v>
      </c>
      <c r="E1268" s="105">
        <v>109091</v>
      </c>
      <c r="F1268" s="105">
        <v>104013</v>
      </c>
      <c r="G1268" s="105">
        <v>98029</v>
      </c>
      <c r="H1268" s="105">
        <v>91544</v>
      </c>
      <c r="I1268" s="105">
        <v>84959</v>
      </c>
      <c r="J1268" s="105">
        <v>78418</v>
      </c>
      <c r="K1268" s="105">
        <v>77228</v>
      </c>
      <c r="L1268" s="195">
        <v>91387.5</v>
      </c>
      <c r="M1268" s="195">
        <v>93648.5</v>
      </c>
      <c r="N1268" s="195">
        <v>95576.5</v>
      </c>
      <c r="O1268" s="195">
        <v>97287.5</v>
      </c>
      <c r="P1268" s="195">
        <v>99227</v>
      </c>
      <c r="Q1268" s="195">
        <v>101457.5</v>
      </c>
      <c r="R1268" s="195">
        <v>103864</v>
      </c>
      <c r="S1268" s="195">
        <v>106212.5</v>
      </c>
      <c r="T1268" s="195">
        <v>108113.5</v>
      </c>
      <c r="U1268" s="195">
        <v>109238</v>
      </c>
      <c r="V1268" s="195">
        <v>109317</v>
      </c>
      <c r="W1268" s="195">
        <v>108218.5</v>
      </c>
      <c r="X1268" s="195">
        <v>106162</v>
      </c>
      <c r="Y1268" s="195">
        <v>103496</v>
      </c>
      <c r="Z1268" s="195">
        <v>100463</v>
      </c>
      <c r="AA1268" s="195">
        <v>97307.5</v>
      </c>
      <c r="AB1268" s="195">
        <v>94123.5</v>
      </c>
      <c r="AC1268" s="195">
        <v>91167</v>
      </c>
      <c r="AD1268" s="195">
        <v>88109</v>
      </c>
    </row>
    <row r="1269" spans="1:30" x14ac:dyDescent="0.2">
      <c r="A1269" s="77" t="s">
        <v>46</v>
      </c>
      <c r="B1269" s="79" t="s">
        <v>175</v>
      </c>
      <c r="C1269" s="105">
        <v>35</v>
      </c>
      <c r="D1269" s="105">
        <v>39</v>
      </c>
      <c r="E1269" s="105">
        <v>110976</v>
      </c>
      <c r="F1269" s="105">
        <v>107210</v>
      </c>
      <c r="G1269" s="105">
        <v>101919</v>
      </c>
      <c r="H1269" s="105">
        <v>95816</v>
      </c>
      <c r="I1269" s="105">
        <v>89846</v>
      </c>
      <c r="J1269" s="105">
        <v>84514</v>
      </c>
      <c r="K1269" s="105">
        <v>82313</v>
      </c>
      <c r="L1269" s="195">
        <v>87012.5</v>
      </c>
      <c r="M1269" s="195">
        <v>86302.5</v>
      </c>
      <c r="N1269" s="195">
        <v>87192.5</v>
      </c>
      <c r="O1269" s="195">
        <v>89172.5</v>
      </c>
      <c r="P1269" s="195">
        <v>91455.5</v>
      </c>
      <c r="Q1269" s="195">
        <v>93675</v>
      </c>
      <c r="R1269" s="195">
        <v>95642.5</v>
      </c>
      <c r="S1269" s="195">
        <v>97093</v>
      </c>
      <c r="T1269" s="195">
        <v>98210</v>
      </c>
      <c r="U1269" s="195">
        <v>99451</v>
      </c>
      <c r="V1269" s="195">
        <v>100920.5</v>
      </c>
      <c r="W1269" s="195">
        <v>102578.5</v>
      </c>
      <c r="X1269" s="195">
        <v>104289</v>
      </c>
      <c r="Y1269" s="195">
        <v>105749</v>
      </c>
      <c r="Z1269" s="195">
        <v>106663</v>
      </c>
      <c r="AA1269" s="195">
        <v>106732.5</v>
      </c>
      <c r="AB1269" s="195">
        <v>105735</v>
      </c>
      <c r="AC1269" s="195">
        <v>103814</v>
      </c>
      <c r="AD1269" s="195">
        <v>101296.5</v>
      </c>
    </row>
    <row r="1270" spans="1:30" x14ac:dyDescent="0.2">
      <c r="A1270" s="77" t="s">
        <v>46</v>
      </c>
      <c r="B1270" s="79" t="s">
        <v>175</v>
      </c>
      <c r="C1270" s="105">
        <v>40</v>
      </c>
      <c r="D1270" s="105">
        <v>44</v>
      </c>
      <c r="E1270" s="105">
        <v>106874</v>
      </c>
      <c r="F1270" s="105">
        <v>104880</v>
      </c>
      <c r="G1270" s="105">
        <v>102351</v>
      </c>
      <c r="H1270" s="105">
        <v>99509</v>
      </c>
      <c r="I1270" s="105">
        <v>96601</v>
      </c>
      <c r="J1270" s="105">
        <v>93794</v>
      </c>
      <c r="K1270" s="105">
        <v>91446</v>
      </c>
      <c r="L1270" s="195">
        <v>100217</v>
      </c>
      <c r="M1270" s="195">
        <v>98508</v>
      </c>
      <c r="N1270" s="195">
        <v>96050.5</v>
      </c>
      <c r="O1270" s="195">
        <v>93091</v>
      </c>
      <c r="P1270" s="195">
        <v>90327</v>
      </c>
      <c r="Q1270" s="195">
        <v>88275.5</v>
      </c>
      <c r="R1270" s="195">
        <v>87380.5</v>
      </c>
      <c r="S1270" s="195">
        <v>87929.5</v>
      </c>
      <c r="T1270" s="195">
        <v>89468</v>
      </c>
      <c r="U1270" s="195">
        <v>91227.5</v>
      </c>
      <c r="V1270" s="195">
        <v>92878</v>
      </c>
      <c r="W1270" s="195">
        <v>94287.5</v>
      </c>
      <c r="X1270" s="195">
        <v>95270</v>
      </c>
      <c r="Y1270" s="195">
        <v>96071</v>
      </c>
      <c r="Z1270" s="195">
        <v>97162</v>
      </c>
      <c r="AA1270" s="195">
        <v>98619.5</v>
      </c>
      <c r="AB1270" s="195">
        <v>100336.5</v>
      </c>
      <c r="AC1270" s="195">
        <v>102125</v>
      </c>
      <c r="AD1270" s="195">
        <v>103671</v>
      </c>
    </row>
    <row r="1271" spans="1:30" x14ac:dyDescent="0.2">
      <c r="A1271" s="77" t="s">
        <v>46</v>
      </c>
      <c r="B1271" s="79" t="s">
        <v>175</v>
      </c>
      <c r="C1271" s="105">
        <v>45</v>
      </c>
      <c r="D1271" s="105">
        <v>49</v>
      </c>
      <c r="E1271" s="105">
        <v>105811</v>
      </c>
      <c r="F1271" s="105">
        <v>104353</v>
      </c>
      <c r="G1271" s="105">
        <v>101726</v>
      </c>
      <c r="H1271" s="105">
        <v>98618</v>
      </c>
      <c r="I1271" s="105">
        <v>96009</v>
      </c>
      <c r="J1271" s="105">
        <v>94521</v>
      </c>
      <c r="K1271" s="105">
        <v>93057</v>
      </c>
      <c r="L1271" s="195">
        <v>99976.5</v>
      </c>
      <c r="M1271" s="195">
        <v>99893</v>
      </c>
      <c r="N1271" s="195">
        <v>100272.5</v>
      </c>
      <c r="O1271" s="195">
        <v>100700</v>
      </c>
      <c r="P1271" s="195">
        <v>100556.5</v>
      </c>
      <c r="Q1271" s="195">
        <v>99594.5</v>
      </c>
      <c r="R1271" s="195">
        <v>97872</v>
      </c>
      <c r="S1271" s="195">
        <v>95341.5</v>
      </c>
      <c r="T1271" s="195">
        <v>92284.5</v>
      </c>
      <c r="U1271" s="195">
        <v>89388</v>
      </c>
      <c r="V1271" s="195">
        <v>87162</v>
      </c>
      <c r="W1271" s="195">
        <v>86050.5</v>
      </c>
      <c r="X1271" s="195">
        <v>86372</v>
      </c>
      <c r="Y1271" s="195">
        <v>87725.5</v>
      </c>
      <c r="Z1271" s="195">
        <v>89378.5</v>
      </c>
      <c r="AA1271" s="195">
        <v>91002</v>
      </c>
      <c r="AB1271" s="195">
        <v>92431.5</v>
      </c>
      <c r="AC1271" s="195">
        <v>93453</v>
      </c>
      <c r="AD1271" s="195">
        <v>94300.5</v>
      </c>
    </row>
    <row r="1272" spans="1:30" x14ac:dyDescent="0.2">
      <c r="A1272" s="77" t="s">
        <v>46</v>
      </c>
      <c r="B1272" s="79" t="s">
        <v>175</v>
      </c>
      <c r="C1272" s="105">
        <v>50</v>
      </c>
      <c r="D1272" s="105">
        <v>54</v>
      </c>
      <c r="E1272" s="105">
        <v>98969</v>
      </c>
      <c r="F1272" s="105">
        <v>98326</v>
      </c>
      <c r="G1272" s="105">
        <v>97529</v>
      </c>
      <c r="H1272" s="105">
        <v>96754</v>
      </c>
      <c r="I1272" s="105">
        <v>96222</v>
      </c>
      <c r="J1272" s="105">
        <v>96170</v>
      </c>
      <c r="K1272" s="105">
        <v>94662</v>
      </c>
      <c r="L1272" s="195">
        <v>104576</v>
      </c>
      <c r="M1272" s="195">
        <v>102814.5</v>
      </c>
      <c r="N1272" s="195">
        <v>100917</v>
      </c>
      <c r="O1272" s="195">
        <v>99028.5</v>
      </c>
      <c r="P1272" s="195">
        <v>97595</v>
      </c>
      <c r="Q1272" s="195">
        <v>96954</v>
      </c>
      <c r="R1272" s="195">
        <v>96989</v>
      </c>
      <c r="S1272" s="195">
        <v>97484.5</v>
      </c>
      <c r="T1272" s="195">
        <v>98047.5</v>
      </c>
      <c r="U1272" s="195">
        <v>98066.5</v>
      </c>
      <c r="V1272" s="195">
        <v>97282</v>
      </c>
      <c r="W1272" s="195">
        <v>95724.5</v>
      </c>
      <c r="X1272" s="195">
        <v>93334</v>
      </c>
      <c r="Y1272" s="195">
        <v>90395.5</v>
      </c>
      <c r="Z1272" s="195">
        <v>87593.5</v>
      </c>
      <c r="AA1272" s="195">
        <v>85437</v>
      </c>
      <c r="AB1272" s="195">
        <v>84368.5</v>
      </c>
      <c r="AC1272" s="195">
        <v>84701.5</v>
      </c>
      <c r="AD1272" s="195">
        <v>86042.5</v>
      </c>
    </row>
    <row r="1273" spans="1:30" x14ac:dyDescent="0.2">
      <c r="A1273" s="77" t="s">
        <v>46</v>
      </c>
      <c r="B1273" s="79" t="s">
        <v>175</v>
      </c>
      <c r="C1273" s="105">
        <v>55</v>
      </c>
      <c r="D1273" s="105">
        <v>59</v>
      </c>
      <c r="E1273" s="105">
        <v>95493</v>
      </c>
      <c r="F1273" s="105">
        <v>95726</v>
      </c>
      <c r="G1273" s="105">
        <v>94326</v>
      </c>
      <c r="H1273" s="105">
        <v>92202</v>
      </c>
      <c r="I1273" s="105">
        <v>90713</v>
      </c>
      <c r="J1273" s="105">
        <v>90739</v>
      </c>
      <c r="K1273" s="105">
        <v>89750</v>
      </c>
      <c r="L1273" s="195">
        <v>109090</v>
      </c>
      <c r="M1273" s="195">
        <v>106781.5</v>
      </c>
      <c r="N1273" s="195">
        <v>104346.5</v>
      </c>
      <c r="O1273" s="195">
        <v>102266.5</v>
      </c>
      <c r="P1273" s="195">
        <v>100577.5</v>
      </c>
      <c r="Q1273" s="195">
        <v>99083.5</v>
      </c>
      <c r="R1273" s="195">
        <v>97611</v>
      </c>
      <c r="S1273" s="195">
        <v>96069</v>
      </c>
      <c r="T1273" s="195">
        <v>94591.5</v>
      </c>
      <c r="U1273" s="195">
        <v>93597.5</v>
      </c>
      <c r="V1273" s="195">
        <v>93377.5</v>
      </c>
      <c r="W1273" s="195">
        <v>93770</v>
      </c>
      <c r="X1273" s="195">
        <v>94529</v>
      </c>
      <c r="Y1273" s="195">
        <v>95262.5</v>
      </c>
      <c r="Z1273" s="195">
        <v>95386.5</v>
      </c>
      <c r="AA1273" s="195">
        <v>94668.5</v>
      </c>
      <c r="AB1273" s="195">
        <v>93170</v>
      </c>
      <c r="AC1273" s="195">
        <v>90857.5</v>
      </c>
      <c r="AD1273" s="195">
        <v>88011.5</v>
      </c>
    </row>
    <row r="1274" spans="1:30" x14ac:dyDescent="0.2">
      <c r="A1274" s="77" t="s">
        <v>46</v>
      </c>
      <c r="B1274" s="79" t="s">
        <v>175</v>
      </c>
      <c r="C1274" s="105">
        <v>60</v>
      </c>
      <c r="D1274" s="105">
        <v>64</v>
      </c>
      <c r="E1274" s="105">
        <v>77365</v>
      </c>
      <c r="F1274" s="105">
        <v>78333</v>
      </c>
      <c r="G1274" s="105">
        <v>80256</v>
      </c>
      <c r="H1274" s="105">
        <v>82724</v>
      </c>
      <c r="I1274" s="105">
        <v>85176</v>
      </c>
      <c r="J1274" s="105">
        <v>87461</v>
      </c>
      <c r="K1274" s="105">
        <v>87092</v>
      </c>
      <c r="L1274" s="195">
        <v>105901.5</v>
      </c>
      <c r="M1274" s="195">
        <v>104983</v>
      </c>
      <c r="N1274" s="195">
        <v>104121</v>
      </c>
      <c r="O1274" s="195">
        <v>103136.5</v>
      </c>
      <c r="P1274" s="195">
        <v>101986</v>
      </c>
      <c r="Q1274" s="195">
        <v>100521</v>
      </c>
      <c r="R1274" s="195">
        <v>98664.5</v>
      </c>
      <c r="S1274" s="195">
        <v>96785.5</v>
      </c>
      <c r="T1274" s="195">
        <v>95316</v>
      </c>
      <c r="U1274" s="195">
        <v>94268.5</v>
      </c>
      <c r="V1274" s="195">
        <v>93415.5</v>
      </c>
      <c r="W1274" s="195">
        <v>92539.5</v>
      </c>
      <c r="X1274" s="195">
        <v>91506</v>
      </c>
      <c r="Y1274" s="195">
        <v>90415</v>
      </c>
      <c r="Z1274" s="195">
        <v>89659</v>
      </c>
      <c r="AA1274" s="195">
        <v>89535.5</v>
      </c>
      <c r="AB1274" s="195">
        <v>89937</v>
      </c>
      <c r="AC1274" s="195">
        <v>90669</v>
      </c>
      <c r="AD1274" s="195">
        <v>91369.5</v>
      </c>
    </row>
    <row r="1275" spans="1:30" x14ac:dyDescent="0.2">
      <c r="A1275" s="77" t="s">
        <v>46</v>
      </c>
      <c r="B1275" s="79" t="s">
        <v>175</v>
      </c>
      <c r="C1275" s="105">
        <v>65</v>
      </c>
      <c r="D1275" s="105">
        <v>69</v>
      </c>
      <c r="E1275" s="105">
        <v>76578</v>
      </c>
      <c r="F1275" s="105">
        <v>75691</v>
      </c>
      <c r="G1275" s="105">
        <v>73332</v>
      </c>
      <c r="H1275" s="105">
        <v>70609</v>
      </c>
      <c r="I1275" s="105">
        <v>69108</v>
      </c>
      <c r="J1275" s="105">
        <v>69792</v>
      </c>
      <c r="K1275" s="105">
        <v>70227</v>
      </c>
      <c r="L1275" s="195">
        <v>96867.5</v>
      </c>
      <c r="M1275" s="195">
        <v>96948</v>
      </c>
      <c r="N1275" s="195">
        <v>96690.5</v>
      </c>
      <c r="O1275" s="195">
        <v>96265.5</v>
      </c>
      <c r="P1275" s="195">
        <v>95629</v>
      </c>
      <c r="Q1275" s="195">
        <v>94907.5</v>
      </c>
      <c r="R1275" s="195">
        <v>94387</v>
      </c>
      <c r="S1275" s="195">
        <v>94006</v>
      </c>
      <c r="T1275" s="195">
        <v>93564.5</v>
      </c>
      <c r="U1275" s="195">
        <v>93008.5</v>
      </c>
      <c r="V1275" s="195">
        <v>92180</v>
      </c>
      <c r="W1275" s="195">
        <v>90978.5</v>
      </c>
      <c r="X1275" s="195">
        <v>89700</v>
      </c>
      <c r="Y1275" s="195">
        <v>88699</v>
      </c>
      <c r="Z1275" s="195">
        <v>87965.5</v>
      </c>
      <c r="AA1275" s="195">
        <v>87301</v>
      </c>
      <c r="AB1275" s="195">
        <v>86554</v>
      </c>
      <c r="AC1275" s="195">
        <v>85643.5</v>
      </c>
      <c r="AD1275" s="195">
        <v>84676.5</v>
      </c>
    </row>
    <row r="1276" spans="1:30" x14ac:dyDescent="0.2">
      <c r="A1276" s="77" t="s">
        <v>46</v>
      </c>
      <c r="B1276" s="79" t="s">
        <v>175</v>
      </c>
      <c r="C1276" s="105">
        <v>70</v>
      </c>
      <c r="D1276" s="105">
        <v>74</v>
      </c>
      <c r="E1276" s="105">
        <v>59646</v>
      </c>
      <c r="F1276" s="105">
        <v>61609</v>
      </c>
      <c r="G1276" s="105">
        <v>63443</v>
      </c>
      <c r="H1276" s="105">
        <v>65057</v>
      </c>
      <c r="I1276" s="105">
        <v>66387</v>
      </c>
      <c r="J1276" s="105">
        <v>67547</v>
      </c>
      <c r="K1276" s="105">
        <v>66104</v>
      </c>
      <c r="L1276" s="195">
        <v>83196</v>
      </c>
      <c r="M1276" s="195">
        <v>82806.5</v>
      </c>
      <c r="N1276" s="195">
        <v>82973</v>
      </c>
      <c r="O1276" s="195">
        <v>83507.5</v>
      </c>
      <c r="P1276" s="195">
        <v>84213</v>
      </c>
      <c r="Q1276" s="195">
        <v>84849</v>
      </c>
      <c r="R1276" s="195">
        <v>85171.5</v>
      </c>
      <c r="S1276" s="195">
        <v>85241.5</v>
      </c>
      <c r="T1276" s="195">
        <v>85189.5</v>
      </c>
      <c r="U1276" s="195">
        <v>84964.5</v>
      </c>
      <c r="V1276" s="195">
        <v>84669</v>
      </c>
      <c r="W1276" s="195">
        <v>84549.5</v>
      </c>
      <c r="X1276" s="195">
        <v>84531.5</v>
      </c>
      <c r="Y1276" s="195">
        <v>84410.5</v>
      </c>
      <c r="Z1276" s="195">
        <v>84118.5</v>
      </c>
      <c r="AA1276" s="195">
        <v>83516.5</v>
      </c>
      <c r="AB1276" s="195">
        <v>82543</v>
      </c>
      <c r="AC1276" s="195">
        <v>81492.5</v>
      </c>
      <c r="AD1276" s="195">
        <v>80692.5</v>
      </c>
    </row>
    <row r="1277" spans="1:30" x14ac:dyDescent="0.2">
      <c r="A1277" s="77" t="s">
        <v>46</v>
      </c>
      <c r="B1277" s="79" t="s">
        <v>175</v>
      </c>
      <c r="C1277" s="105">
        <v>75</v>
      </c>
      <c r="D1277" s="105">
        <v>79</v>
      </c>
      <c r="E1277" s="105">
        <v>41150</v>
      </c>
      <c r="F1277" s="105">
        <v>42489</v>
      </c>
      <c r="G1277" s="105">
        <v>43799</v>
      </c>
      <c r="H1277" s="105">
        <v>45255</v>
      </c>
      <c r="I1277" s="105">
        <v>47141</v>
      </c>
      <c r="J1277" s="105">
        <v>49716</v>
      </c>
      <c r="K1277" s="105">
        <v>50971</v>
      </c>
      <c r="L1277" s="195">
        <v>66139.5</v>
      </c>
      <c r="M1277" s="195">
        <v>68009</v>
      </c>
      <c r="N1277" s="195">
        <v>69222</v>
      </c>
      <c r="O1277" s="195">
        <v>69777.5</v>
      </c>
      <c r="P1277" s="195">
        <v>69688.5</v>
      </c>
      <c r="Q1277" s="195">
        <v>69329</v>
      </c>
      <c r="R1277" s="195">
        <v>69252.5</v>
      </c>
      <c r="S1277" s="195">
        <v>69655.5</v>
      </c>
      <c r="T1277" s="195">
        <v>70373</v>
      </c>
      <c r="U1277" s="195">
        <v>71229</v>
      </c>
      <c r="V1277" s="195">
        <v>72017.5</v>
      </c>
      <c r="W1277" s="195">
        <v>72532.5</v>
      </c>
      <c r="X1277" s="195">
        <v>72829</v>
      </c>
      <c r="Y1277" s="195">
        <v>73010.5</v>
      </c>
      <c r="Z1277" s="195">
        <v>73017.5</v>
      </c>
      <c r="AA1277" s="195">
        <v>72936</v>
      </c>
      <c r="AB1277" s="195">
        <v>72988.5</v>
      </c>
      <c r="AC1277" s="195">
        <v>73125.5</v>
      </c>
      <c r="AD1277" s="195">
        <v>73170</v>
      </c>
    </row>
    <row r="1278" spans="1:30" x14ac:dyDescent="0.2">
      <c r="A1278" s="77" t="s">
        <v>46</v>
      </c>
      <c r="B1278" s="79" t="s">
        <v>175</v>
      </c>
      <c r="C1278" s="105">
        <v>80</v>
      </c>
      <c r="D1278" s="105">
        <v>84</v>
      </c>
      <c r="E1278" s="105">
        <v>27121</v>
      </c>
      <c r="F1278" s="105">
        <v>27726</v>
      </c>
      <c r="G1278" s="105">
        <v>28137</v>
      </c>
      <c r="H1278" s="105">
        <v>28581</v>
      </c>
      <c r="I1278" s="105">
        <v>29394</v>
      </c>
      <c r="J1278" s="105">
        <v>30854</v>
      </c>
      <c r="K1278" s="105">
        <v>31723</v>
      </c>
      <c r="L1278" s="195">
        <v>41260</v>
      </c>
      <c r="M1278" s="195">
        <v>42828.5</v>
      </c>
      <c r="N1278" s="195">
        <v>44501.5</v>
      </c>
      <c r="O1278" s="195">
        <v>46405.5</v>
      </c>
      <c r="P1278" s="195">
        <v>48528.5</v>
      </c>
      <c r="Q1278" s="195">
        <v>50559.5</v>
      </c>
      <c r="R1278" s="195">
        <v>52167</v>
      </c>
      <c r="S1278" s="195">
        <v>53265</v>
      </c>
      <c r="T1278" s="195">
        <v>53862</v>
      </c>
      <c r="U1278" s="195">
        <v>53974</v>
      </c>
      <c r="V1278" s="195">
        <v>53890</v>
      </c>
      <c r="W1278" s="195">
        <v>54035</v>
      </c>
      <c r="X1278" s="195">
        <v>54561</v>
      </c>
      <c r="Y1278" s="195">
        <v>55334</v>
      </c>
      <c r="Z1278" s="195">
        <v>56203.5</v>
      </c>
      <c r="AA1278" s="195">
        <v>57000</v>
      </c>
      <c r="AB1278" s="195">
        <v>57570.5</v>
      </c>
      <c r="AC1278" s="195">
        <v>57972</v>
      </c>
      <c r="AD1278" s="195">
        <v>58287</v>
      </c>
    </row>
    <row r="1279" spans="1:30" x14ac:dyDescent="0.2">
      <c r="A1279" s="77" t="s">
        <v>46</v>
      </c>
      <c r="B1279" s="79" t="s">
        <v>175</v>
      </c>
      <c r="C1279" s="105">
        <v>85</v>
      </c>
      <c r="D1279" s="105">
        <v>89</v>
      </c>
      <c r="E1279" s="105">
        <v>15238</v>
      </c>
      <c r="F1279" s="105">
        <v>15751</v>
      </c>
      <c r="G1279" s="105">
        <v>16126.999999999998</v>
      </c>
      <c r="H1279" s="105">
        <v>16433</v>
      </c>
      <c r="I1279" s="105">
        <v>16846</v>
      </c>
      <c r="J1279" s="105">
        <v>17470</v>
      </c>
      <c r="K1279" s="105">
        <v>17805</v>
      </c>
      <c r="L1279" s="195">
        <v>22272.5</v>
      </c>
      <c r="M1279" s="195">
        <v>23342.5</v>
      </c>
      <c r="N1279" s="195">
        <v>24414</v>
      </c>
      <c r="O1279" s="195">
        <v>25418</v>
      </c>
      <c r="P1279" s="195">
        <v>26421</v>
      </c>
      <c r="Q1279" s="195">
        <v>27512</v>
      </c>
      <c r="R1279" s="195">
        <v>28672</v>
      </c>
      <c r="S1279" s="195">
        <v>29900</v>
      </c>
      <c r="T1279" s="195">
        <v>31287</v>
      </c>
      <c r="U1279" s="195">
        <v>32823</v>
      </c>
      <c r="V1279" s="195">
        <v>34292.5</v>
      </c>
      <c r="W1279" s="195">
        <v>35468.5</v>
      </c>
      <c r="X1279" s="195">
        <v>36303</v>
      </c>
      <c r="Y1279" s="195">
        <v>36821</v>
      </c>
      <c r="Z1279" s="195">
        <v>37037.5</v>
      </c>
      <c r="AA1279" s="195">
        <v>37142</v>
      </c>
      <c r="AB1279" s="195">
        <v>37415.5</v>
      </c>
      <c r="AC1279" s="195">
        <v>37957.5</v>
      </c>
      <c r="AD1279" s="195">
        <v>38669</v>
      </c>
    </row>
    <row r="1280" spans="1:30" x14ac:dyDescent="0.2">
      <c r="A1280" s="77" t="s">
        <v>46</v>
      </c>
      <c r="B1280" s="79" t="s">
        <v>175</v>
      </c>
      <c r="C1280" s="105">
        <v>90</v>
      </c>
      <c r="D1280" s="105">
        <v>94</v>
      </c>
      <c r="E1280" s="105">
        <v>6684</v>
      </c>
      <c r="F1280" s="105">
        <v>7074</v>
      </c>
      <c r="G1280" s="105">
        <v>7249</v>
      </c>
      <c r="H1280" s="105">
        <v>7333</v>
      </c>
      <c r="I1280" s="105">
        <v>7391</v>
      </c>
      <c r="J1280" s="105">
        <v>7533</v>
      </c>
      <c r="K1280" s="105">
        <v>7967</v>
      </c>
      <c r="L1280" s="195">
        <v>9028</v>
      </c>
      <c r="M1280" s="195">
        <v>9508.5</v>
      </c>
      <c r="N1280" s="195">
        <v>10056.5</v>
      </c>
      <c r="O1280" s="195">
        <v>10689.5</v>
      </c>
      <c r="P1280" s="195">
        <v>11335.5</v>
      </c>
      <c r="Q1280" s="195">
        <v>11960</v>
      </c>
      <c r="R1280" s="195">
        <v>12586.5</v>
      </c>
      <c r="S1280" s="195">
        <v>13211</v>
      </c>
      <c r="T1280" s="195">
        <v>13804.5</v>
      </c>
      <c r="U1280" s="195">
        <v>14402.5</v>
      </c>
      <c r="V1280" s="195">
        <v>15050.5</v>
      </c>
      <c r="W1280" s="195">
        <v>15738.5</v>
      </c>
      <c r="X1280" s="195">
        <v>16475</v>
      </c>
      <c r="Y1280" s="195">
        <v>17318.5</v>
      </c>
      <c r="Z1280" s="195">
        <v>18264</v>
      </c>
      <c r="AA1280" s="195">
        <v>19177.5</v>
      </c>
      <c r="AB1280" s="195">
        <v>19917</v>
      </c>
      <c r="AC1280" s="195">
        <v>20457</v>
      </c>
      <c r="AD1280" s="195">
        <v>20826.5</v>
      </c>
    </row>
    <row r="1281" spans="1:30" x14ac:dyDescent="0.2">
      <c r="A1281" s="77" t="s">
        <v>46</v>
      </c>
      <c r="B1281" s="79" t="s">
        <v>175</v>
      </c>
      <c r="C1281" s="105">
        <v>95</v>
      </c>
      <c r="D1281" s="105">
        <v>99</v>
      </c>
      <c r="E1281" s="105">
        <v>2162</v>
      </c>
      <c r="F1281" s="105">
        <v>2232</v>
      </c>
      <c r="G1281" s="105">
        <v>2344</v>
      </c>
      <c r="H1281" s="105">
        <v>2423</v>
      </c>
      <c r="I1281" s="105">
        <v>2401</v>
      </c>
      <c r="J1281" s="105">
        <v>2216</v>
      </c>
      <c r="K1281" s="105">
        <v>2315</v>
      </c>
      <c r="L1281" s="195">
        <v>2642</v>
      </c>
      <c r="M1281" s="195">
        <v>2791</v>
      </c>
      <c r="N1281" s="195">
        <v>2939.5</v>
      </c>
      <c r="O1281" s="195">
        <v>3104</v>
      </c>
      <c r="P1281" s="195">
        <v>3296</v>
      </c>
      <c r="Q1281" s="195">
        <v>3502</v>
      </c>
      <c r="R1281" s="195">
        <v>3713.5</v>
      </c>
      <c r="S1281" s="195">
        <v>3954</v>
      </c>
      <c r="T1281" s="195">
        <v>4233</v>
      </c>
      <c r="U1281" s="195">
        <v>4520</v>
      </c>
      <c r="V1281" s="195">
        <v>4797</v>
      </c>
      <c r="W1281" s="195">
        <v>5074</v>
      </c>
      <c r="X1281" s="195">
        <v>5355</v>
      </c>
      <c r="Y1281" s="195">
        <v>5629.5</v>
      </c>
      <c r="Z1281" s="195">
        <v>5908</v>
      </c>
      <c r="AA1281" s="195">
        <v>6208.5</v>
      </c>
      <c r="AB1281" s="195">
        <v>6528</v>
      </c>
      <c r="AC1281" s="195">
        <v>6871</v>
      </c>
      <c r="AD1281" s="195">
        <v>7264</v>
      </c>
    </row>
    <row r="1282" spans="1:30" x14ac:dyDescent="0.2">
      <c r="A1282" s="77" t="s">
        <v>46</v>
      </c>
      <c r="B1282" s="79" t="s">
        <v>175</v>
      </c>
      <c r="C1282" s="105">
        <v>100</v>
      </c>
      <c r="D1282" s="105">
        <v>104</v>
      </c>
      <c r="E1282" s="105">
        <v>368</v>
      </c>
      <c r="F1282" s="105">
        <v>378</v>
      </c>
      <c r="G1282" s="105">
        <v>390</v>
      </c>
      <c r="H1282" s="105">
        <v>402</v>
      </c>
      <c r="I1282" s="105">
        <v>416</v>
      </c>
      <c r="J1282" s="105">
        <v>432</v>
      </c>
      <c r="K1282" s="105">
        <v>434</v>
      </c>
      <c r="L1282" s="195">
        <v>599.5</v>
      </c>
      <c r="M1282" s="195">
        <v>619.5</v>
      </c>
      <c r="N1282" s="195">
        <v>646.5</v>
      </c>
      <c r="O1282" s="195">
        <v>679</v>
      </c>
      <c r="P1282" s="195">
        <v>716</v>
      </c>
      <c r="Q1282" s="195">
        <v>760</v>
      </c>
      <c r="R1282" s="195">
        <v>806</v>
      </c>
      <c r="S1282" s="195">
        <v>852</v>
      </c>
      <c r="T1282" s="195">
        <v>904</v>
      </c>
      <c r="U1282" s="195">
        <v>965.5</v>
      </c>
      <c r="V1282" s="195">
        <v>1033.5</v>
      </c>
      <c r="W1282" s="195">
        <v>1103</v>
      </c>
      <c r="X1282" s="195">
        <v>1180.5</v>
      </c>
      <c r="Y1282" s="195">
        <v>1270</v>
      </c>
      <c r="Z1282" s="195">
        <v>1364</v>
      </c>
      <c r="AA1282" s="195">
        <v>1456</v>
      </c>
      <c r="AB1282" s="195">
        <v>1547.5</v>
      </c>
      <c r="AC1282" s="195">
        <v>1643</v>
      </c>
      <c r="AD1282" s="195">
        <v>1738.5</v>
      </c>
    </row>
    <row r="1283" spans="1:30" x14ac:dyDescent="0.2">
      <c r="A1283" s="77" t="s">
        <v>46</v>
      </c>
      <c r="B1283" s="79" t="s">
        <v>176</v>
      </c>
      <c r="C1283" s="105">
        <v>0</v>
      </c>
      <c r="D1283" s="105">
        <v>4</v>
      </c>
      <c r="E1283" s="105">
        <v>82368</v>
      </c>
      <c r="F1283" s="105">
        <v>73162</v>
      </c>
      <c r="G1283" s="105">
        <v>63248</v>
      </c>
      <c r="H1283" s="105">
        <v>53499</v>
      </c>
      <c r="I1283" s="105">
        <v>45518</v>
      </c>
      <c r="J1283" s="105">
        <v>40738</v>
      </c>
      <c r="K1283" s="105">
        <v>36931</v>
      </c>
      <c r="L1283" s="195">
        <v>61604</v>
      </c>
      <c r="M1283" s="195">
        <v>63258</v>
      </c>
      <c r="N1283" s="195">
        <v>64816</v>
      </c>
      <c r="O1283" s="195">
        <v>65094.5</v>
      </c>
      <c r="P1283" s="195">
        <v>65035</v>
      </c>
      <c r="Q1283" s="195">
        <v>64976.5</v>
      </c>
      <c r="R1283" s="195">
        <v>64980.999999999993</v>
      </c>
      <c r="S1283" s="195">
        <v>64846.999999999993</v>
      </c>
      <c r="T1283" s="195">
        <v>64450.500000000007</v>
      </c>
      <c r="U1283" s="195">
        <v>63819.5</v>
      </c>
      <c r="V1283" s="195">
        <v>62987.5</v>
      </c>
      <c r="W1283" s="195">
        <v>62019</v>
      </c>
      <c r="X1283" s="195">
        <v>61005.5</v>
      </c>
      <c r="Y1283" s="195">
        <v>59940.5</v>
      </c>
      <c r="Z1283" s="195">
        <v>58772</v>
      </c>
      <c r="AA1283" s="195">
        <v>57509</v>
      </c>
      <c r="AB1283" s="195">
        <v>56192.5</v>
      </c>
      <c r="AC1283" s="195">
        <v>54825.5</v>
      </c>
      <c r="AD1283" s="195">
        <v>53427.5</v>
      </c>
    </row>
    <row r="1284" spans="1:30" x14ac:dyDescent="0.2">
      <c r="A1284" s="77" t="s">
        <v>46</v>
      </c>
      <c r="B1284" s="79" t="s">
        <v>176</v>
      </c>
      <c r="C1284" s="105">
        <v>5</v>
      </c>
      <c r="D1284" s="105">
        <v>9</v>
      </c>
      <c r="E1284" s="105">
        <v>107533</v>
      </c>
      <c r="F1284" s="105">
        <v>103531</v>
      </c>
      <c r="G1284" s="105">
        <v>98083</v>
      </c>
      <c r="H1284" s="105">
        <v>91113</v>
      </c>
      <c r="I1284" s="105">
        <v>83369</v>
      </c>
      <c r="J1284" s="105">
        <v>75777</v>
      </c>
      <c r="K1284" s="105">
        <v>67666</v>
      </c>
      <c r="L1284" s="195">
        <v>70680</v>
      </c>
      <c r="M1284" s="195">
        <v>68352</v>
      </c>
      <c r="N1284" s="195">
        <v>66370</v>
      </c>
      <c r="O1284" s="195">
        <v>65756.5</v>
      </c>
      <c r="P1284" s="195">
        <v>65669.5</v>
      </c>
      <c r="Q1284" s="195">
        <v>65873</v>
      </c>
      <c r="R1284" s="195">
        <v>67066</v>
      </c>
      <c r="S1284" s="195">
        <v>67928.5</v>
      </c>
      <c r="T1284" s="195">
        <v>67335</v>
      </c>
      <c r="U1284" s="195">
        <v>66254</v>
      </c>
      <c r="V1284" s="195">
        <v>65102.999999999993</v>
      </c>
      <c r="W1284" s="195">
        <v>64077.5</v>
      </c>
      <c r="X1284" s="195">
        <v>63123.5</v>
      </c>
      <c r="Y1284" s="195">
        <v>62204.5</v>
      </c>
      <c r="Z1284" s="195">
        <v>61351</v>
      </c>
      <c r="AA1284" s="195">
        <v>60528.5</v>
      </c>
      <c r="AB1284" s="195">
        <v>59683.5</v>
      </c>
      <c r="AC1284" s="195">
        <v>58825</v>
      </c>
      <c r="AD1284" s="195">
        <v>57925</v>
      </c>
    </row>
    <row r="1285" spans="1:30" x14ac:dyDescent="0.2">
      <c r="A1285" s="77" t="s">
        <v>46</v>
      </c>
      <c r="B1285" s="79" t="s">
        <v>176</v>
      </c>
      <c r="C1285" s="105">
        <v>10</v>
      </c>
      <c r="D1285" s="105">
        <v>14</v>
      </c>
      <c r="E1285" s="105">
        <v>114152</v>
      </c>
      <c r="F1285" s="105">
        <v>109121</v>
      </c>
      <c r="G1285" s="105">
        <v>105454</v>
      </c>
      <c r="H1285" s="105">
        <v>103343</v>
      </c>
      <c r="I1285" s="105">
        <v>102489</v>
      </c>
      <c r="J1285" s="105">
        <v>102138</v>
      </c>
      <c r="K1285" s="105">
        <v>99884</v>
      </c>
      <c r="L1285" s="195">
        <v>81104</v>
      </c>
      <c r="M1285" s="195">
        <v>80181.5</v>
      </c>
      <c r="N1285" s="195">
        <v>78968.5</v>
      </c>
      <c r="O1285" s="195">
        <v>77753.5</v>
      </c>
      <c r="P1285" s="195">
        <v>76585</v>
      </c>
      <c r="Q1285" s="195">
        <v>74895</v>
      </c>
      <c r="R1285" s="195">
        <v>72150.5</v>
      </c>
      <c r="S1285" s="195">
        <v>69511</v>
      </c>
      <c r="T1285" s="195">
        <v>68072</v>
      </c>
      <c r="U1285" s="195">
        <v>67016.5</v>
      </c>
      <c r="V1285" s="195">
        <v>66178</v>
      </c>
      <c r="W1285" s="195">
        <v>66368</v>
      </c>
      <c r="X1285" s="195">
        <v>66402.5</v>
      </c>
      <c r="Y1285" s="195">
        <v>65254.499999999993</v>
      </c>
      <c r="Z1285" s="195">
        <v>63915.5</v>
      </c>
      <c r="AA1285" s="195">
        <v>62752</v>
      </c>
      <c r="AB1285" s="195">
        <v>61840.5</v>
      </c>
      <c r="AC1285" s="195">
        <v>61033.5</v>
      </c>
      <c r="AD1285" s="195">
        <v>60272</v>
      </c>
    </row>
    <row r="1286" spans="1:30" x14ac:dyDescent="0.2">
      <c r="A1286" s="77" t="s">
        <v>46</v>
      </c>
      <c r="B1286" s="79" t="s">
        <v>176</v>
      </c>
      <c r="C1286" s="105">
        <v>15</v>
      </c>
      <c r="D1286" s="105">
        <v>19</v>
      </c>
      <c r="E1286" s="105">
        <v>114008</v>
      </c>
      <c r="F1286" s="105">
        <v>104479</v>
      </c>
      <c r="G1286" s="105">
        <v>96166</v>
      </c>
      <c r="H1286" s="105">
        <v>89993</v>
      </c>
      <c r="I1286" s="105">
        <v>86473</v>
      </c>
      <c r="J1286" s="105">
        <v>85717</v>
      </c>
      <c r="K1286" s="105">
        <v>91460</v>
      </c>
      <c r="L1286" s="195">
        <v>89052.5</v>
      </c>
      <c r="M1286" s="195">
        <v>88300.5</v>
      </c>
      <c r="N1286" s="195">
        <v>88043</v>
      </c>
      <c r="O1286" s="195">
        <v>87518</v>
      </c>
      <c r="P1286" s="195">
        <v>86494</v>
      </c>
      <c r="Q1286" s="195">
        <v>85418</v>
      </c>
      <c r="R1286" s="195">
        <v>84033.5</v>
      </c>
      <c r="S1286" s="195">
        <v>82121.5</v>
      </c>
      <c r="T1286" s="195">
        <v>80027</v>
      </c>
      <c r="U1286" s="195">
        <v>77826</v>
      </c>
      <c r="V1286" s="195">
        <v>75039.5</v>
      </c>
      <c r="W1286" s="195">
        <v>71271.5</v>
      </c>
      <c r="X1286" s="195">
        <v>67819.5</v>
      </c>
      <c r="Y1286" s="195">
        <v>65858</v>
      </c>
      <c r="Z1286" s="195">
        <v>64575</v>
      </c>
      <c r="AA1286" s="195">
        <v>63743</v>
      </c>
      <c r="AB1286" s="195">
        <v>64055.499999999993</v>
      </c>
      <c r="AC1286" s="195">
        <v>64244</v>
      </c>
      <c r="AD1286" s="195">
        <v>63260.5</v>
      </c>
    </row>
    <row r="1287" spans="1:30" x14ac:dyDescent="0.2">
      <c r="A1287" s="77" t="s">
        <v>46</v>
      </c>
      <c r="B1287" s="79" t="s">
        <v>176</v>
      </c>
      <c r="C1287" s="105">
        <v>20</v>
      </c>
      <c r="D1287" s="105">
        <v>24</v>
      </c>
      <c r="E1287" s="105">
        <v>116550</v>
      </c>
      <c r="F1287" s="105">
        <v>107010</v>
      </c>
      <c r="G1287" s="105">
        <v>95736</v>
      </c>
      <c r="H1287" s="105">
        <v>83861</v>
      </c>
      <c r="I1287" s="105">
        <v>73012</v>
      </c>
      <c r="J1287" s="105">
        <v>64465</v>
      </c>
      <c r="K1287" s="105">
        <v>67923</v>
      </c>
      <c r="L1287" s="195">
        <v>101159.5</v>
      </c>
      <c r="M1287" s="195">
        <v>100204.5</v>
      </c>
      <c r="N1287" s="195">
        <v>98918.5</v>
      </c>
      <c r="O1287" s="195">
        <v>97453</v>
      </c>
      <c r="P1287" s="195">
        <v>95943.5</v>
      </c>
      <c r="Q1287" s="195">
        <v>94511.5</v>
      </c>
      <c r="R1287" s="195">
        <v>93170</v>
      </c>
      <c r="S1287" s="195">
        <v>92024.5</v>
      </c>
      <c r="T1287" s="195">
        <v>90383.5</v>
      </c>
      <c r="U1287" s="195">
        <v>88047.5</v>
      </c>
      <c r="V1287" s="195">
        <v>85576.5</v>
      </c>
      <c r="W1287" s="195">
        <v>82888.5</v>
      </c>
      <c r="X1287" s="195">
        <v>79942.5</v>
      </c>
      <c r="Y1287" s="195">
        <v>77186</v>
      </c>
      <c r="Z1287" s="195">
        <v>74701.5</v>
      </c>
      <c r="AA1287" s="195">
        <v>71927.5</v>
      </c>
      <c r="AB1287" s="195">
        <v>68318</v>
      </c>
      <c r="AC1287" s="195">
        <v>65063.999999999993</v>
      </c>
      <c r="AD1287" s="195">
        <v>63311.5</v>
      </c>
    </row>
    <row r="1288" spans="1:30" x14ac:dyDescent="0.2">
      <c r="A1288" s="77" t="s">
        <v>46</v>
      </c>
      <c r="B1288" s="79" t="s">
        <v>176</v>
      </c>
      <c r="C1288" s="105">
        <v>25</v>
      </c>
      <c r="D1288" s="105">
        <v>29</v>
      </c>
      <c r="E1288" s="105">
        <v>111841</v>
      </c>
      <c r="F1288" s="105">
        <v>105329</v>
      </c>
      <c r="G1288" s="105">
        <v>97695</v>
      </c>
      <c r="H1288" s="105">
        <v>89222</v>
      </c>
      <c r="I1288" s="105">
        <v>80141</v>
      </c>
      <c r="J1288" s="105">
        <v>70567</v>
      </c>
      <c r="K1288" s="105">
        <v>69292</v>
      </c>
      <c r="L1288" s="195">
        <v>105426.5</v>
      </c>
      <c r="M1288" s="195">
        <v>106363.5</v>
      </c>
      <c r="N1288" s="195">
        <v>107322</v>
      </c>
      <c r="O1288" s="195">
        <v>107913.5</v>
      </c>
      <c r="P1288" s="195">
        <v>107930</v>
      </c>
      <c r="Q1288" s="195">
        <v>107196</v>
      </c>
      <c r="R1288" s="195">
        <v>105624</v>
      </c>
      <c r="S1288" s="195">
        <v>103379</v>
      </c>
      <c r="T1288" s="195">
        <v>100711.5</v>
      </c>
      <c r="U1288" s="195">
        <v>97788.5</v>
      </c>
      <c r="V1288" s="195">
        <v>94834</v>
      </c>
      <c r="W1288" s="195">
        <v>92035</v>
      </c>
      <c r="X1288" s="195">
        <v>89696.5</v>
      </c>
      <c r="Y1288" s="195">
        <v>87266</v>
      </c>
      <c r="Z1288" s="195">
        <v>84576</v>
      </c>
      <c r="AA1288" s="195">
        <v>82099.5</v>
      </c>
      <c r="AB1288" s="195">
        <v>79581.5</v>
      </c>
      <c r="AC1288" s="195">
        <v>76853.5</v>
      </c>
      <c r="AD1288" s="195">
        <v>74329</v>
      </c>
    </row>
    <row r="1289" spans="1:30" x14ac:dyDescent="0.2">
      <c r="A1289" s="77" t="s">
        <v>46</v>
      </c>
      <c r="B1289" s="79" t="s">
        <v>176</v>
      </c>
      <c r="C1289" s="105">
        <v>30</v>
      </c>
      <c r="D1289" s="105">
        <v>34</v>
      </c>
      <c r="E1289" s="105">
        <v>113120</v>
      </c>
      <c r="F1289" s="105">
        <v>107564</v>
      </c>
      <c r="G1289" s="105">
        <v>100756</v>
      </c>
      <c r="H1289" s="105">
        <v>93242</v>
      </c>
      <c r="I1289" s="105">
        <v>85641</v>
      </c>
      <c r="J1289" s="105">
        <v>78173</v>
      </c>
      <c r="K1289" s="105">
        <v>76362</v>
      </c>
      <c r="L1289" s="195">
        <v>103656.5</v>
      </c>
      <c r="M1289" s="195">
        <v>106222.5</v>
      </c>
      <c r="N1289" s="195">
        <v>108007.5</v>
      </c>
      <c r="O1289" s="195">
        <v>108990.5</v>
      </c>
      <c r="P1289" s="195">
        <v>109686</v>
      </c>
      <c r="Q1289" s="195">
        <v>110284.5</v>
      </c>
      <c r="R1289" s="195">
        <v>110756.5</v>
      </c>
      <c r="S1289" s="195">
        <v>110956.5</v>
      </c>
      <c r="T1289" s="195">
        <v>110600</v>
      </c>
      <c r="U1289" s="195">
        <v>109503</v>
      </c>
      <c r="V1289" s="195">
        <v>107556</v>
      </c>
      <c r="W1289" s="195">
        <v>104791</v>
      </c>
      <c r="X1289" s="195">
        <v>101534.5</v>
      </c>
      <c r="Y1289" s="195">
        <v>98174</v>
      </c>
      <c r="Z1289" s="195">
        <v>94922</v>
      </c>
      <c r="AA1289" s="195">
        <v>91944</v>
      </c>
      <c r="AB1289" s="195">
        <v>89279</v>
      </c>
      <c r="AC1289" s="195">
        <v>87117</v>
      </c>
      <c r="AD1289" s="195">
        <v>84876.5</v>
      </c>
    </row>
    <row r="1290" spans="1:30" x14ac:dyDescent="0.2">
      <c r="A1290" s="77" t="s">
        <v>46</v>
      </c>
      <c r="B1290" s="79" t="s">
        <v>176</v>
      </c>
      <c r="C1290" s="105">
        <v>35</v>
      </c>
      <c r="D1290" s="105">
        <v>39</v>
      </c>
      <c r="E1290" s="105">
        <v>117282</v>
      </c>
      <c r="F1290" s="105">
        <v>113384</v>
      </c>
      <c r="G1290" s="105">
        <v>108166</v>
      </c>
      <c r="H1290" s="105">
        <v>102189</v>
      </c>
      <c r="I1290" s="105">
        <v>96157</v>
      </c>
      <c r="J1290" s="105">
        <v>90412</v>
      </c>
      <c r="K1290" s="105">
        <v>87352</v>
      </c>
      <c r="L1290" s="195">
        <v>96269</v>
      </c>
      <c r="M1290" s="195">
        <v>96043.5</v>
      </c>
      <c r="N1290" s="195">
        <v>97631.5</v>
      </c>
      <c r="O1290" s="195">
        <v>100500</v>
      </c>
      <c r="P1290" s="195">
        <v>103650.5</v>
      </c>
      <c r="Q1290" s="195">
        <v>106499</v>
      </c>
      <c r="R1290" s="195">
        <v>108785</v>
      </c>
      <c r="S1290" s="195">
        <v>110105.5</v>
      </c>
      <c r="T1290" s="195">
        <v>110510.5</v>
      </c>
      <c r="U1290" s="195">
        <v>110528</v>
      </c>
      <c r="V1290" s="195">
        <v>110386.5</v>
      </c>
      <c r="W1290" s="195">
        <v>110124</v>
      </c>
      <c r="X1290" s="195">
        <v>109692</v>
      </c>
      <c r="Y1290" s="195">
        <v>108893.5</v>
      </c>
      <c r="Z1290" s="195">
        <v>107581.5</v>
      </c>
      <c r="AA1290" s="195">
        <v>105617.5</v>
      </c>
      <c r="AB1290" s="195">
        <v>102939.5</v>
      </c>
      <c r="AC1290" s="195">
        <v>99798.5</v>
      </c>
      <c r="AD1290" s="195">
        <v>96560.5</v>
      </c>
    </row>
    <row r="1291" spans="1:30" x14ac:dyDescent="0.2">
      <c r="A1291" s="77" t="s">
        <v>46</v>
      </c>
      <c r="B1291" s="79" t="s">
        <v>176</v>
      </c>
      <c r="C1291" s="105">
        <v>40</v>
      </c>
      <c r="D1291" s="105">
        <v>44</v>
      </c>
      <c r="E1291" s="105">
        <v>118740</v>
      </c>
      <c r="F1291" s="105">
        <v>116045</v>
      </c>
      <c r="G1291" s="105">
        <v>112729</v>
      </c>
      <c r="H1291" s="105">
        <v>109114</v>
      </c>
      <c r="I1291" s="105">
        <v>105561</v>
      </c>
      <c r="J1291" s="105">
        <v>102277</v>
      </c>
      <c r="K1291" s="105">
        <v>99433</v>
      </c>
      <c r="L1291" s="195">
        <v>111441.5</v>
      </c>
      <c r="M1291" s="195">
        <v>109332</v>
      </c>
      <c r="N1291" s="195">
        <v>106387.5</v>
      </c>
      <c r="O1291" s="195">
        <v>102962</v>
      </c>
      <c r="P1291" s="195">
        <v>99915.5</v>
      </c>
      <c r="Q1291" s="195">
        <v>97983.5</v>
      </c>
      <c r="R1291" s="195">
        <v>97568.5</v>
      </c>
      <c r="S1291" s="195">
        <v>98837.5</v>
      </c>
      <c r="T1291" s="195">
        <v>101302</v>
      </c>
      <c r="U1291" s="195">
        <v>103978</v>
      </c>
      <c r="V1291" s="195">
        <v>106314</v>
      </c>
      <c r="W1291" s="195">
        <v>108104</v>
      </c>
      <c r="X1291" s="195">
        <v>109010</v>
      </c>
      <c r="Y1291" s="195">
        <v>109134.5</v>
      </c>
      <c r="Z1291" s="195">
        <v>109022.5</v>
      </c>
      <c r="AA1291" s="195">
        <v>108877.5</v>
      </c>
      <c r="AB1291" s="195">
        <v>108674</v>
      </c>
      <c r="AC1291" s="195">
        <v>108317.5</v>
      </c>
      <c r="AD1291" s="195">
        <v>107603.5</v>
      </c>
    </row>
    <row r="1292" spans="1:30" x14ac:dyDescent="0.2">
      <c r="A1292" s="77" t="s">
        <v>46</v>
      </c>
      <c r="B1292" s="79" t="s">
        <v>176</v>
      </c>
      <c r="C1292" s="105">
        <v>45</v>
      </c>
      <c r="D1292" s="105">
        <v>49</v>
      </c>
      <c r="E1292" s="105">
        <v>122858</v>
      </c>
      <c r="F1292" s="105">
        <v>121156</v>
      </c>
      <c r="G1292" s="105">
        <v>118017</v>
      </c>
      <c r="H1292" s="105">
        <v>114224</v>
      </c>
      <c r="I1292" s="105">
        <v>110875</v>
      </c>
      <c r="J1292" s="105">
        <v>108652</v>
      </c>
      <c r="K1292" s="105">
        <v>106120</v>
      </c>
      <c r="L1292" s="195">
        <v>112512</v>
      </c>
      <c r="M1292" s="195">
        <v>112989.5</v>
      </c>
      <c r="N1292" s="195">
        <v>113550.5</v>
      </c>
      <c r="O1292" s="195">
        <v>113913</v>
      </c>
      <c r="P1292" s="195">
        <v>113647</v>
      </c>
      <c r="Q1292" s="195">
        <v>112403.5</v>
      </c>
      <c r="R1292" s="195">
        <v>110163</v>
      </c>
      <c r="S1292" s="195">
        <v>106998.5</v>
      </c>
      <c r="T1292" s="195">
        <v>103296</v>
      </c>
      <c r="U1292" s="195">
        <v>99917</v>
      </c>
      <c r="V1292" s="195">
        <v>97614.5</v>
      </c>
      <c r="W1292" s="195">
        <v>96827</v>
      </c>
      <c r="X1292" s="195">
        <v>97773</v>
      </c>
      <c r="Y1292" s="195">
        <v>100009.5</v>
      </c>
      <c r="Z1292" s="195">
        <v>102570.5</v>
      </c>
      <c r="AA1292" s="195">
        <v>104891.5</v>
      </c>
      <c r="AB1292" s="195">
        <v>106720</v>
      </c>
      <c r="AC1292" s="195">
        <v>107683</v>
      </c>
      <c r="AD1292" s="195">
        <v>107874</v>
      </c>
    </row>
    <row r="1293" spans="1:30" x14ac:dyDescent="0.2">
      <c r="A1293" s="77" t="s">
        <v>46</v>
      </c>
      <c r="B1293" s="79" t="s">
        <v>176</v>
      </c>
      <c r="C1293" s="105">
        <v>50</v>
      </c>
      <c r="D1293" s="105">
        <v>54</v>
      </c>
      <c r="E1293" s="105">
        <v>117524</v>
      </c>
      <c r="F1293" s="105">
        <v>117339</v>
      </c>
      <c r="G1293" s="105">
        <v>116828</v>
      </c>
      <c r="H1293" s="105">
        <v>116197</v>
      </c>
      <c r="I1293" s="105">
        <v>115700</v>
      </c>
      <c r="J1293" s="105">
        <v>115572</v>
      </c>
      <c r="K1293" s="105">
        <v>113433</v>
      </c>
      <c r="L1293" s="195">
        <v>115139</v>
      </c>
      <c r="M1293" s="195">
        <v>114296</v>
      </c>
      <c r="N1293" s="195">
        <v>113550.5</v>
      </c>
      <c r="O1293" s="195">
        <v>112729</v>
      </c>
      <c r="P1293" s="195">
        <v>112162</v>
      </c>
      <c r="Q1293" s="195">
        <v>112206</v>
      </c>
      <c r="R1293" s="195">
        <v>112633</v>
      </c>
      <c r="S1293" s="195">
        <v>113089.5</v>
      </c>
      <c r="T1293" s="195">
        <v>113323</v>
      </c>
      <c r="U1293" s="195">
        <v>112907.5</v>
      </c>
      <c r="V1293" s="195">
        <v>111500.5</v>
      </c>
      <c r="W1293" s="195">
        <v>109095.5</v>
      </c>
      <c r="X1293" s="195">
        <v>105791.5</v>
      </c>
      <c r="Y1293" s="195">
        <v>102002</v>
      </c>
      <c r="Z1293" s="195">
        <v>98598</v>
      </c>
      <c r="AA1293" s="195">
        <v>96317.5</v>
      </c>
      <c r="AB1293" s="195">
        <v>95568</v>
      </c>
      <c r="AC1293" s="195">
        <v>96546</v>
      </c>
      <c r="AD1293" s="195">
        <v>98807</v>
      </c>
    </row>
    <row r="1294" spans="1:30" x14ac:dyDescent="0.2">
      <c r="A1294" s="77" t="s">
        <v>46</v>
      </c>
      <c r="B1294" s="79" t="s">
        <v>176</v>
      </c>
      <c r="C1294" s="105">
        <v>55</v>
      </c>
      <c r="D1294" s="105">
        <v>59</v>
      </c>
      <c r="E1294" s="105">
        <v>114268</v>
      </c>
      <c r="F1294" s="105">
        <v>114690</v>
      </c>
      <c r="G1294" s="105">
        <v>113681</v>
      </c>
      <c r="H1294" s="105">
        <v>112080</v>
      </c>
      <c r="I1294" s="105">
        <v>111145</v>
      </c>
      <c r="J1294" s="105">
        <v>111703</v>
      </c>
      <c r="K1294" s="105">
        <v>110786</v>
      </c>
      <c r="L1294" s="195">
        <v>123222.5</v>
      </c>
      <c r="M1294" s="195">
        <v>120675</v>
      </c>
      <c r="N1294" s="195">
        <v>118051.5</v>
      </c>
      <c r="O1294" s="195">
        <v>115981</v>
      </c>
      <c r="P1294" s="195">
        <v>114500.5</v>
      </c>
      <c r="Q1294" s="195">
        <v>113409.5</v>
      </c>
      <c r="R1294" s="195">
        <v>112605</v>
      </c>
      <c r="S1294" s="195">
        <v>111886.5</v>
      </c>
      <c r="T1294" s="195">
        <v>111093.5</v>
      </c>
      <c r="U1294" s="195">
        <v>110552.5</v>
      </c>
      <c r="V1294" s="195">
        <v>110606</v>
      </c>
      <c r="W1294" s="195">
        <v>111025</v>
      </c>
      <c r="X1294" s="195">
        <v>111467.5</v>
      </c>
      <c r="Y1294" s="195">
        <v>111693</v>
      </c>
      <c r="Z1294" s="195">
        <v>111287</v>
      </c>
      <c r="AA1294" s="195">
        <v>109913</v>
      </c>
      <c r="AB1294" s="195">
        <v>107559.5</v>
      </c>
      <c r="AC1294" s="195">
        <v>104320</v>
      </c>
      <c r="AD1294" s="195">
        <v>100602.5</v>
      </c>
    </row>
    <row r="1295" spans="1:30" x14ac:dyDescent="0.2">
      <c r="A1295" s="77" t="s">
        <v>46</v>
      </c>
      <c r="B1295" s="79" t="s">
        <v>176</v>
      </c>
      <c r="C1295" s="105">
        <v>60</v>
      </c>
      <c r="D1295" s="105">
        <v>64</v>
      </c>
      <c r="E1295" s="105">
        <v>100323</v>
      </c>
      <c r="F1295" s="105">
        <v>101329</v>
      </c>
      <c r="G1295" s="105">
        <v>102781</v>
      </c>
      <c r="H1295" s="105">
        <v>104588</v>
      </c>
      <c r="I1295" s="105">
        <v>106594</v>
      </c>
      <c r="J1295" s="105">
        <v>108855</v>
      </c>
      <c r="K1295" s="105">
        <v>108343</v>
      </c>
      <c r="L1295" s="195">
        <v>123222</v>
      </c>
      <c r="M1295" s="195">
        <v>123208</v>
      </c>
      <c r="N1295" s="195">
        <v>123124.5</v>
      </c>
      <c r="O1295" s="195">
        <v>122622</v>
      </c>
      <c r="P1295" s="195">
        <v>121597.5</v>
      </c>
      <c r="Q1295" s="195">
        <v>119865</v>
      </c>
      <c r="R1295" s="195">
        <v>117446.5</v>
      </c>
      <c r="S1295" s="195">
        <v>114969.5</v>
      </c>
      <c r="T1295" s="195">
        <v>113046.5</v>
      </c>
      <c r="U1295" s="195">
        <v>111705</v>
      </c>
      <c r="V1295" s="195">
        <v>110739</v>
      </c>
      <c r="W1295" s="195">
        <v>110042</v>
      </c>
      <c r="X1295" s="195">
        <v>109416.5</v>
      </c>
      <c r="Y1295" s="195">
        <v>108705</v>
      </c>
      <c r="Z1295" s="195">
        <v>108224.5</v>
      </c>
      <c r="AA1295" s="195">
        <v>108311.5</v>
      </c>
      <c r="AB1295" s="195">
        <v>108749</v>
      </c>
      <c r="AC1295" s="195">
        <v>109207.5</v>
      </c>
      <c r="AD1295" s="195">
        <v>109453</v>
      </c>
    </row>
    <row r="1296" spans="1:30" x14ac:dyDescent="0.2">
      <c r="A1296" s="77" t="s">
        <v>46</v>
      </c>
      <c r="B1296" s="79" t="s">
        <v>176</v>
      </c>
      <c r="C1296" s="105">
        <v>65</v>
      </c>
      <c r="D1296" s="105">
        <v>69</v>
      </c>
      <c r="E1296" s="105">
        <v>96664</v>
      </c>
      <c r="F1296" s="105">
        <v>97322</v>
      </c>
      <c r="G1296" s="105">
        <v>96233</v>
      </c>
      <c r="H1296" s="105">
        <v>94484</v>
      </c>
      <c r="I1296" s="105">
        <v>93700</v>
      </c>
      <c r="J1296" s="105">
        <v>94917</v>
      </c>
      <c r="K1296" s="105">
        <v>95019</v>
      </c>
      <c r="L1296" s="195">
        <v>117168.5</v>
      </c>
      <c r="M1296" s="195">
        <v>117847.5</v>
      </c>
      <c r="N1296" s="195">
        <v>118274.5</v>
      </c>
      <c r="O1296" s="195">
        <v>118446</v>
      </c>
      <c r="P1296" s="195">
        <v>118246</v>
      </c>
      <c r="Q1296" s="195">
        <v>118037.5</v>
      </c>
      <c r="R1296" s="195">
        <v>118102</v>
      </c>
      <c r="S1296" s="195">
        <v>118110</v>
      </c>
      <c r="T1296" s="195">
        <v>117721</v>
      </c>
      <c r="U1296" s="195">
        <v>116825.5</v>
      </c>
      <c r="V1296" s="195">
        <v>115246</v>
      </c>
      <c r="W1296" s="195">
        <v>113010.5</v>
      </c>
      <c r="X1296" s="195">
        <v>110723</v>
      </c>
      <c r="Y1296" s="195">
        <v>108967.5</v>
      </c>
      <c r="Z1296" s="195">
        <v>107757</v>
      </c>
      <c r="AA1296" s="195">
        <v>106887</v>
      </c>
      <c r="AB1296" s="195">
        <v>106263</v>
      </c>
      <c r="AC1296" s="195">
        <v>105707.5</v>
      </c>
      <c r="AD1296" s="195">
        <v>105074.5</v>
      </c>
    </row>
    <row r="1297" spans="1:30" x14ac:dyDescent="0.2">
      <c r="A1297" s="77" t="s">
        <v>46</v>
      </c>
      <c r="B1297" s="79" t="s">
        <v>176</v>
      </c>
      <c r="C1297" s="105">
        <v>70</v>
      </c>
      <c r="D1297" s="105">
        <v>74</v>
      </c>
      <c r="E1297" s="105">
        <v>74124</v>
      </c>
      <c r="F1297" s="105">
        <v>77213</v>
      </c>
      <c r="G1297" s="105">
        <v>80582</v>
      </c>
      <c r="H1297" s="105">
        <v>83977</v>
      </c>
      <c r="I1297" s="105">
        <v>87128</v>
      </c>
      <c r="J1297" s="105">
        <v>90043</v>
      </c>
      <c r="K1297" s="105">
        <v>89662</v>
      </c>
      <c r="L1297" s="195">
        <v>105268.5</v>
      </c>
      <c r="M1297" s="195">
        <v>105719</v>
      </c>
      <c r="N1297" s="195">
        <v>106588.5</v>
      </c>
      <c r="O1297" s="195">
        <v>107716</v>
      </c>
      <c r="P1297" s="195">
        <v>109016.5</v>
      </c>
      <c r="Q1297" s="195">
        <v>110131.5</v>
      </c>
      <c r="R1297" s="195">
        <v>110822.5</v>
      </c>
      <c r="S1297" s="195">
        <v>111269.5</v>
      </c>
      <c r="T1297" s="195">
        <v>111470</v>
      </c>
      <c r="U1297" s="195">
        <v>111312</v>
      </c>
      <c r="V1297" s="195">
        <v>111142</v>
      </c>
      <c r="W1297" s="195">
        <v>111241.5</v>
      </c>
      <c r="X1297" s="195">
        <v>111311</v>
      </c>
      <c r="Y1297" s="195">
        <v>111026</v>
      </c>
      <c r="Z1297" s="195">
        <v>110268.5</v>
      </c>
      <c r="AA1297" s="195">
        <v>108859.5</v>
      </c>
      <c r="AB1297" s="195">
        <v>106828.5</v>
      </c>
      <c r="AC1297" s="195">
        <v>104757</v>
      </c>
      <c r="AD1297" s="195">
        <v>103196</v>
      </c>
    </row>
    <row r="1298" spans="1:30" x14ac:dyDescent="0.2">
      <c r="A1298" s="77" t="s">
        <v>46</v>
      </c>
      <c r="B1298" s="79" t="s">
        <v>176</v>
      </c>
      <c r="C1298" s="105">
        <v>75</v>
      </c>
      <c r="D1298" s="105">
        <v>79</v>
      </c>
      <c r="E1298" s="105">
        <v>57030</v>
      </c>
      <c r="F1298" s="105">
        <v>58393</v>
      </c>
      <c r="G1298" s="105">
        <v>59495</v>
      </c>
      <c r="H1298" s="105">
        <v>60781</v>
      </c>
      <c r="I1298" s="105">
        <v>62917</v>
      </c>
      <c r="J1298" s="105">
        <v>66375</v>
      </c>
      <c r="K1298" s="105">
        <v>68472</v>
      </c>
      <c r="L1298" s="195">
        <v>86705.5</v>
      </c>
      <c r="M1298" s="195">
        <v>90233.5</v>
      </c>
      <c r="N1298" s="195">
        <v>92936.5</v>
      </c>
      <c r="O1298" s="195">
        <v>94794.5</v>
      </c>
      <c r="P1298" s="195">
        <v>95654.5</v>
      </c>
      <c r="Q1298" s="195">
        <v>95925</v>
      </c>
      <c r="R1298" s="195">
        <v>96341.5</v>
      </c>
      <c r="S1298" s="195">
        <v>97091</v>
      </c>
      <c r="T1298" s="195">
        <v>98036</v>
      </c>
      <c r="U1298" s="195">
        <v>99099</v>
      </c>
      <c r="V1298" s="195">
        <v>99971</v>
      </c>
      <c r="W1298" s="195">
        <v>100481.5</v>
      </c>
      <c r="X1298" s="195">
        <v>100841.5</v>
      </c>
      <c r="Y1298" s="195">
        <v>101059.5</v>
      </c>
      <c r="Z1298" s="195">
        <v>101015</v>
      </c>
      <c r="AA1298" s="195">
        <v>100994.5</v>
      </c>
      <c r="AB1298" s="195">
        <v>101234</v>
      </c>
      <c r="AC1298" s="195">
        <v>101456</v>
      </c>
      <c r="AD1298" s="195">
        <v>101355</v>
      </c>
    </row>
    <row r="1299" spans="1:30" x14ac:dyDescent="0.2">
      <c r="A1299" s="77" t="s">
        <v>46</v>
      </c>
      <c r="B1299" s="79" t="s">
        <v>176</v>
      </c>
      <c r="C1299" s="105">
        <v>80</v>
      </c>
      <c r="D1299" s="105">
        <v>84</v>
      </c>
      <c r="E1299" s="105">
        <v>40778</v>
      </c>
      <c r="F1299" s="105">
        <v>41893</v>
      </c>
      <c r="G1299" s="105">
        <v>42857</v>
      </c>
      <c r="H1299" s="105">
        <v>43883</v>
      </c>
      <c r="I1299" s="105">
        <v>45288</v>
      </c>
      <c r="J1299" s="105">
        <v>47347</v>
      </c>
      <c r="K1299" s="105">
        <v>48003</v>
      </c>
      <c r="L1299" s="195">
        <v>55920</v>
      </c>
      <c r="M1299" s="195">
        <v>59357.5</v>
      </c>
      <c r="N1299" s="195">
        <v>62899.5</v>
      </c>
      <c r="O1299" s="195">
        <v>66703</v>
      </c>
      <c r="P1299" s="195">
        <v>70739</v>
      </c>
      <c r="Q1299" s="195">
        <v>74475</v>
      </c>
      <c r="R1299" s="195">
        <v>77433</v>
      </c>
      <c r="S1299" s="195">
        <v>79614.5</v>
      </c>
      <c r="T1299" s="195">
        <v>81047.5</v>
      </c>
      <c r="U1299" s="195">
        <v>81613.5</v>
      </c>
      <c r="V1299" s="195">
        <v>81670</v>
      </c>
      <c r="W1299" s="195">
        <v>81869</v>
      </c>
      <c r="X1299" s="195">
        <v>82413</v>
      </c>
      <c r="Y1299" s="195">
        <v>83223.5</v>
      </c>
      <c r="Z1299" s="195">
        <v>84227</v>
      </c>
      <c r="AA1299" s="195">
        <v>85120.5</v>
      </c>
      <c r="AB1299" s="195">
        <v>85730</v>
      </c>
      <c r="AC1299" s="195">
        <v>86229.5</v>
      </c>
      <c r="AD1299" s="195">
        <v>86625.5</v>
      </c>
    </row>
    <row r="1300" spans="1:30" x14ac:dyDescent="0.2">
      <c r="A1300" s="77" t="s">
        <v>46</v>
      </c>
      <c r="B1300" s="79" t="s">
        <v>176</v>
      </c>
      <c r="C1300" s="105">
        <v>85</v>
      </c>
      <c r="D1300" s="105">
        <v>89</v>
      </c>
      <c r="E1300" s="105">
        <v>25068</v>
      </c>
      <c r="F1300" s="105">
        <v>25808</v>
      </c>
      <c r="G1300" s="105">
        <v>26557</v>
      </c>
      <c r="H1300" s="105">
        <v>27360</v>
      </c>
      <c r="I1300" s="105">
        <v>28425</v>
      </c>
      <c r="J1300" s="105">
        <v>29891</v>
      </c>
      <c r="K1300" s="105">
        <v>30495</v>
      </c>
      <c r="L1300" s="195">
        <v>33081</v>
      </c>
      <c r="M1300" s="195">
        <v>34765</v>
      </c>
      <c r="N1300" s="195">
        <v>36631.5</v>
      </c>
      <c r="O1300" s="195">
        <v>38616.5</v>
      </c>
      <c r="P1300" s="195">
        <v>40804</v>
      </c>
      <c r="Q1300" s="195">
        <v>43278.5</v>
      </c>
      <c r="R1300" s="195">
        <v>45898</v>
      </c>
      <c r="S1300" s="195">
        <v>48552.5</v>
      </c>
      <c r="T1300" s="195">
        <v>51383.5</v>
      </c>
      <c r="U1300" s="195">
        <v>54375</v>
      </c>
      <c r="V1300" s="195">
        <v>57123</v>
      </c>
      <c r="W1300" s="195">
        <v>59274</v>
      </c>
      <c r="X1300" s="195">
        <v>60869</v>
      </c>
      <c r="Y1300" s="195">
        <v>61975.5</v>
      </c>
      <c r="Z1300" s="195">
        <v>62509.5</v>
      </c>
      <c r="AA1300" s="195">
        <v>62717</v>
      </c>
      <c r="AB1300" s="195">
        <v>63063.5</v>
      </c>
      <c r="AC1300" s="195">
        <v>63693</v>
      </c>
      <c r="AD1300" s="195">
        <v>64544</v>
      </c>
    </row>
    <row r="1301" spans="1:30" x14ac:dyDescent="0.2">
      <c r="A1301" s="77" t="s">
        <v>46</v>
      </c>
      <c r="B1301" s="79" t="s">
        <v>176</v>
      </c>
      <c r="C1301" s="105">
        <v>90</v>
      </c>
      <c r="D1301" s="105">
        <v>94</v>
      </c>
      <c r="E1301" s="105">
        <v>13955</v>
      </c>
      <c r="F1301" s="105">
        <v>14365</v>
      </c>
      <c r="G1301" s="105">
        <v>14309</v>
      </c>
      <c r="H1301" s="105">
        <v>14180</v>
      </c>
      <c r="I1301" s="105">
        <v>14234</v>
      </c>
      <c r="J1301" s="105">
        <v>14732</v>
      </c>
      <c r="K1301" s="105">
        <v>15341</v>
      </c>
      <c r="L1301" s="195">
        <v>16797</v>
      </c>
      <c r="M1301" s="195">
        <v>17667.5</v>
      </c>
      <c r="N1301" s="195">
        <v>18649.5</v>
      </c>
      <c r="O1301" s="195">
        <v>19732</v>
      </c>
      <c r="P1301" s="195">
        <v>20799</v>
      </c>
      <c r="Q1301" s="195">
        <v>21847.5</v>
      </c>
      <c r="R1301" s="195">
        <v>22967.5</v>
      </c>
      <c r="S1301" s="195">
        <v>24187.5</v>
      </c>
      <c r="T1301" s="195">
        <v>25482.5</v>
      </c>
      <c r="U1301" s="195">
        <v>26902.5</v>
      </c>
      <c r="V1301" s="195">
        <v>28502</v>
      </c>
      <c r="W1301" s="195">
        <v>30193.5</v>
      </c>
      <c r="X1301" s="195">
        <v>31926</v>
      </c>
      <c r="Y1301" s="195">
        <v>33822.5</v>
      </c>
      <c r="Z1301" s="195">
        <v>35881</v>
      </c>
      <c r="AA1301" s="195">
        <v>37812</v>
      </c>
      <c r="AB1301" s="195">
        <v>39345.5</v>
      </c>
      <c r="AC1301" s="195">
        <v>40507</v>
      </c>
      <c r="AD1301" s="195">
        <v>41363.5</v>
      </c>
    </row>
    <row r="1302" spans="1:30" x14ac:dyDescent="0.2">
      <c r="A1302" s="77" t="s">
        <v>46</v>
      </c>
      <c r="B1302" s="79" t="s">
        <v>176</v>
      </c>
      <c r="C1302" s="105">
        <v>95</v>
      </c>
      <c r="D1302" s="105">
        <v>99</v>
      </c>
      <c r="E1302" s="105">
        <v>4749</v>
      </c>
      <c r="F1302" s="105">
        <v>5081</v>
      </c>
      <c r="G1302" s="105">
        <v>5518</v>
      </c>
      <c r="H1302" s="105">
        <v>5829</v>
      </c>
      <c r="I1302" s="105">
        <v>5909</v>
      </c>
      <c r="J1302" s="105">
        <v>5743</v>
      </c>
      <c r="K1302" s="105">
        <v>5837</v>
      </c>
      <c r="L1302" s="195">
        <v>6666</v>
      </c>
      <c r="M1302" s="195">
        <v>7010</v>
      </c>
      <c r="N1302" s="195">
        <v>7357.5</v>
      </c>
      <c r="O1302" s="195">
        <v>7734</v>
      </c>
      <c r="P1302" s="195">
        <v>8173</v>
      </c>
      <c r="Q1302" s="195">
        <v>8638</v>
      </c>
      <c r="R1302" s="195">
        <v>9117</v>
      </c>
      <c r="S1302" s="195">
        <v>9658</v>
      </c>
      <c r="T1302" s="195">
        <v>10254.5</v>
      </c>
      <c r="U1302" s="195">
        <v>10845.5</v>
      </c>
      <c r="V1302" s="195">
        <v>11427.5</v>
      </c>
      <c r="W1302" s="195">
        <v>12052</v>
      </c>
      <c r="X1302" s="195">
        <v>12741</v>
      </c>
      <c r="Y1302" s="195">
        <v>13479.5</v>
      </c>
      <c r="Z1302" s="195">
        <v>14288.5</v>
      </c>
      <c r="AA1302" s="195">
        <v>15195.5</v>
      </c>
      <c r="AB1302" s="195">
        <v>16152.999999999998</v>
      </c>
      <c r="AC1302" s="195">
        <v>17138.5</v>
      </c>
      <c r="AD1302" s="195">
        <v>18224.5</v>
      </c>
    </row>
    <row r="1303" spans="1:30" x14ac:dyDescent="0.2">
      <c r="A1303" s="77" t="s">
        <v>46</v>
      </c>
      <c r="B1303" s="79" t="s">
        <v>176</v>
      </c>
      <c r="C1303" s="105">
        <v>100</v>
      </c>
      <c r="D1303" s="105">
        <v>104</v>
      </c>
      <c r="E1303" s="105">
        <v>984</v>
      </c>
      <c r="F1303" s="105">
        <v>1032</v>
      </c>
      <c r="G1303" s="105">
        <v>1073</v>
      </c>
      <c r="H1303" s="105">
        <v>1113</v>
      </c>
      <c r="I1303" s="105">
        <v>1162</v>
      </c>
      <c r="J1303" s="105">
        <v>1228</v>
      </c>
      <c r="K1303" s="105">
        <v>1272</v>
      </c>
      <c r="L1303" s="195">
        <v>2172</v>
      </c>
      <c r="M1303" s="195">
        <v>2326</v>
      </c>
      <c r="N1303" s="195">
        <v>2486</v>
      </c>
      <c r="O1303" s="195">
        <v>2647</v>
      </c>
      <c r="P1303" s="195">
        <v>2805</v>
      </c>
      <c r="Q1303" s="195">
        <v>2966</v>
      </c>
      <c r="R1303" s="195">
        <v>3136.5</v>
      </c>
      <c r="S1303" s="195">
        <v>3311</v>
      </c>
      <c r="T1303" s="195">
        <v>3498</v>
      </c>
      <c r="U1303" s="195">
        <v>3707</v>
      </c>
      <c r="V1303" s="195">
        <v>3927</v>
      </c>
      <c r="W1303" s="195">
        <v>4158.5</v>
      </c>
      <c r="X1303" s="195">
        <v>4416.5</v>
      </c>
      <c r="Y1303" s="195">
        <v>4700.5</v>
      </c>
      <c r="Z1303" s="195">
        <v>4989</v>
      </c>
      <c r="AA1303" s="195">
        <v>5276.5</v>
      </c>
      <c r="AB1303" s="195">
        <v>5584.5</v>
      </c>
      <c r="AC1303" s="195">
        <v>5929</v>
      </c>
      <c r="AD1303" s="195">
        <v>6305</v>
      </c>
    </row>
    <row r="1304" spans="1:30" x14ac:dyDescent="0.2">
      <c r="A1304" s="77" t="s">
        <v>82</v>
      </c>
      <c r="B1304" s="79" t="s">
        <v>175</v>
      </c>
      <c r="C1304" s="105">
        <v>0</v>
      </c>
      <c r="D1304" s="105">
        <v>4</v>
      </c>
      <c r="E1304" s="105">
        <v>512129</v>
      </c>
      <c r="F1304" s="105">
        <v>514274</v>
      </c>
      <c r="G1304" s="105">
        <v>515110</v>
      </c>
      <c r="H1304" s="105">
        <v>514840.00000000006</v>
      </c>
      <c r="I1304" s="105">
        <v>513658</v>
      </c>
      <c r="J1304" s="105">
        <v>511788</v>
      </c>
      <c r="K1304" s="105">
        <v>509921</v>
      </c>
      <c r="L1304" s="195">
        <v>513345.5</v>
      </c>
      <c r="M1304" s="195">
        <v>508272.5</v>
      </c>
      <c r="N1304" s="195">
        <v>502864.5</v>
      </c>
      <c r="O1304" s="195">
        <v>498039</v>
      </c>
      <c r="P1304" s="195">
        <v>493523</v>
      </c>
      <c r="Q1304" s="195">
        <v>489011</v>
      </c>
      <c r="R1304" s="195">
        <v>484878.5</v>
      </c>
      <c r="S1304" s="195">
        <v>481058</v>
      </c>
      <c r="T1304" s="195">
        <v>477397</v>
      </c>
      <c r="U1304" s="195">
        <v>474045.5</v>
      </c>
      <c r="V1304" s="195">
        <v>470895.5</v>
      </c>
      <c r="W1304" s="195">
        <v>467830</v>
      </c>
      <c r="X1304" s="195">
        <v>464919.5</v>
      </c>
      <c r="Y1304" s="195">
        <v>462337.5</v>
      </c>
      <c r="Z1304" s="195">
        <v>459898</v>
      </c>
      <c r="AA1304" s="195">
        <v>457446.5</v>
      </c>
      <c r="AB1304" s="195">
        <v>454993</v>
      </c>
      <c r="AC1304" s="195">
        <v>452575</v>
      </c>
      <c r="AD1304" s="195">
        <v>450131.5</v>
      </c>
    </row>
    <row r="1305" spans="1:30" x14ac:dyDescent="0.2">
      <c r="A1305" s="77" t="s">
        <v>82</v>
      </c>
      <c r="B1305" s="79" t="s">
        <v>175</v>
      </c>
      <c r="C1305" s="105">
        <v>5</v>
      </c>
      <c r="D1305" s="105">
        <v>9</v>
      </c>
      <c r="E1305" s="105">
        <v>500900</v>
      </c>
      <c r="F1305" s="105">
        <v>501788</v>
      </c>
      <c r="G1305" s="105">
        <v>503327</v>
      </c>
      <c r="H1305" s="105">
        <v>505225</v>
      </c>
      <c r="I1305" s="105">
        <v>507042</v>
      </c>
      <c r="J1305" s="105">
        <v>508235</v>
      </c>
      <c r="K1305" s="105">
        <v>509314</v>
      </c>
      <c r="L1305" s="195">
        <v>521937.5</v>
      </c>
      <c r="M1305" s="195">
        <v>520818</v>
      </c>
      <c r="N1305" s="195">
        <v>519236.5</v>
      </c>
      <c r="O1305" s="195">
        <v>516384.5</v>
      </c>
      <c r="P1305" s="195">
        <v>512625.5</v>
      </c>
      <c r="Q1305" s="195">
        <v>508523</v>
      </c>
      <c r="R1305" s="195">
        <v>503550</v>
      </c>
      <c r="S1305" s="195">
        <v>498243.5</v>
      </c>
      <c r="T1305" s="195">
        <v>493517.5</v>
      </c>
      <c r="U1305" s="195">
        <v>489100</v>
      </c>
      <c r="V1305" s="195">
        <v>484683.5</v>
      </c>
      <c r="W1305" s="195">
        <v>480641</v>
      </c>
      <c r="X1305" s="195">
        <v>476906</v>
      </c>
      <c r="Y1305" s="195">
        <v>473329</v>
      </c>
      <c r="Z1305" s="195">
        <v>470059</v>
      </c>
      <c r="AA1305" s="195">
        <v>466987</v>
      </c>
      <c r="AB1305" s="195">
        <v>463998.5</v>
      </c>
      <c r="AC1305" s="195">
        <v>461164.5</v>
      </c>
      <c r="AD1305" s="195">
        <v>458656.5</v>
      </c>
    </row>
    <row r="1306" spans="1:30" x14ac:dyDescent="0.2">
      <c r="A1306" s="77" t="s">
        <v>82</v>
      </c>
      <c r="B1306" s="79" t="s">
        <v>175</v>
      </c>
      <c r="C1306" s="105">
        <v>10</v>
      </c>
      <c r="D1306" s="105">
        <v>14</v>
      </c>
      <c r="E1306" s="105">
        <v>498389</v>
      </c>
      <c r="F1306" s="105">
        <v>496905</v>
      </c>
      <c r="G1306" s="105">
        <v>496270</v>
      </c>
      <c r="H1306" s="105">
        <v>496360</v>
      </c>
      <c r="I1306" s="105">
        <v>497053</v>
      </c>
      <c r="J1306" s="105">
        <v>498257</v>
      </c>
      <c r="K1306" s="105">
        <v>498850</v>
      </c>
      <c r="L1306" s="195">
        <v>516357.49999999994</v>
      </c>
      <c r="M1306" s="195">
        <v>520529.5</v>
      </c>
      <c r="N1306" s="195">
        <v>522198</v>
      </c>
      <c r="O1306" s="195">
        <v>522134.5</v>
      </c>
      <c r="P1306" s="195">
        <v>521215.00000000006</v>
      </c>
      <c r="Q1306" s="195">
        <v>520003.50000000006</v>
      </c>
      <c r="R1306" s="195">
        <v>518900.99999999994</v>
      </c>
      <c r="S1306" s="195">
        <v>517337.5</v>
      </c>
      <c r="T1306" s="195">
        <v>514505.5</v>
      </c>
      <c r="U1306" s="195">
        <v>510770</v>
      </c>
      <c r="V1306" s="195">
        <v>506692</v>
      </c>
      <c r="W1306" s="195">
        <v>501744</v>
      </c>
      <c r="X1306" s="195">
        <v>496463</v>
      </c>
      <c r="Y1306" s="195">
        <v>491761.5</v>
      </c>
      <c r="Z1306" s="195">
        <v>487369</v>
      </c>
      <c r="AA1306" s="195">
        <v>482977.5</v>
      </c>
      <c r="AB1306" s="195">
        <v>478959</v>
      </c>
      <c r="AC1306" s="195">
        <v>475248.5</v>
      </c>
      <c r="AD1306" s="195">
        <v>471696</v>
      </c>
    </row>
    <row r="1307" spans="1:30" x14ac:dyDescent="0.2">
      <c r="A1307" s="77" t="s">
        <v>82</v>
      </c>
      <c r="B1307" s="79" t="s">
        <v>175</v>
      </c>
      <c r="C1307" s="105">
        <v>15</v>
      </c>
      <c r="D1307" s="105">
        <v>19</v>
      </c>
      <c r="E1307" s="105">
        <v>495993</v>
      </c>
      <c r="F1307" s="105">
        <v>493618</v>
      </c>
      <c r="G1307" s="105">
        <v>491516</v>
      </c>
      <c r="H1307" s="105">
        <v>489935</v>
      </c>
      <c r="I1307" s="105">
        <v>488956</v>
      </c>
      <c r="J1307" s="105">
        <v>488573</v>
      </c>
      <c r="K1307" s="105">
        <v>487210</v>
      </c>
      <c r="L1307" s="195">
        <v>494922.5</v>
      </c>
      <c r="M1307" s="195">
        <v>493628.5</v>
      </c>
      <c r="N1307" s="195">
        <v>495130</v>
      </c>
      <c r="O1307" s="195">
        <v>498898</v>
      </c>
      <c r="P1307" s="195">
        <v>504368.5</v>
      </c>
      <c r="Q1307" s="195">
        <v>510277.5</v>
      </c>
      <c r="R1307" s="195">
        <v>514493.00000000006</v>
      </c>
      <c r="S1307" s="195">
        <v>516217.99999999994</v>
      </c>
      <c r="T1307" s="195">
        <v>516220.5</v>
      </c>
      <c r="U1307" s="195">
        <v>515373.50000000006</v>
      </c>
      <c r="V1307" s="195">
        <v>514239.00000000006</v>
      </c>
      <c r="W1307" s="195">
        <v>513214.00000000006</v>
      </c>
      <c r="X1307" s="195">
        <v>511728.5</v>
      </c>
      <c r="Y1307" s="195">
        <v>508975.5</v>
      </c>
      <c r="Z1307" s="195">
        <v>505319.5</v>
      </c>
      <c r="AA1307" s="195">
        <v>501323.5</v>
      </c>
      <c r="AB1307" s="195">
        <v>496461.5</v>
      </c>
      <c r="AC1307" s="195">
        <v>491267.5</v>
      </c>
      <c r="AD1307" s="195">
        <v>486651.5</v>
      </c>
    </row>
    <row r="1308" spans="1:30" x14ac:dyDescent="0.2">
      <c r="A1308" s="77" t="s">
        <v>82</v>
      </c>
      <c r="B1308" s="79" t="s">
        <v>175</v>
      </c>
      <c r="C1308" s="105">
        <v>20</v>
      </c>
      <c r="D1308" s="105">
        <v>24</v>
      </c>
      <c r="E1308" s="105">
        <v>478577</v>
      </c>
      <c r="F1308" s="105">
        <v>480941</v>
      </c>
      <c r="G1308" s="105">
        <v>481361</v>
      </c>
      <c r="H1308" s="105">
        <v>480305</v>
      </c>
      <c r="I1308" s="105">
        <v>478676</v>
      </c>
      <c r="J1308" s="105">
        <v>477213</v>
      </c>
      <c r="K1308" s="105">
        <v>475809</v>
      </c>
      <c r="L1308" s="195">
        <v>487186</v>
      </c>
      <c r="M1308" s="195">
        <v>487142</v>
      </c>
      <c r="N1308" s="195">
        <v>487006</v>
      </c>
      <c r="O1308" s="195">
        <v>485281</v>
      </c>
      <c r="P1308" s="195">
        <v>482264</v>
      </c>
      <c r="Q1308" s="195">
        <v>479293</v>
      </c>
      <c r="R1308" s="195">
        <v>478175.5</v>
      </c>
      <c r="S1308" s="195">
        <v>479842</v>
      </c>
      <c r="T1308" s="195">
        <v>483762</v>
      </c>
      <c r="U1308" s="195">
        <v>489371.5</v>
      </c>
      <c r="V1308" s="195">
        <v>495416.5</v>
      </c>
      <c r="W1308" s="195">
        <v>499785.5</v>
      </c>
      <c r="X1308" s="195">
        <v>501687.5</v>
      </c>
      <c r="Y1308" s="195">
        <v>501882.5</v>
      </c>
      <c r="Z1308" s="195">
        <v>501235</v>
      </c>
      <c r="AA1308" s="195">
        <v>500301</v>
      </c>
      <c r="AB1308" s="195">
        <v>499475</v>
      </c>
      <c r="AC1308" s="195">
        <v>498193</v>
      </c>
      <c r="AD1308" s="195">
        <v>495654.5</v>
      </c>
    </row>
    <row r="1309" spans="1:30" x14ac:dyDescent="0.2">
      <c r="A1309" s="77" t="s">
        <v>82</v>
      </c>
      <c r="B1309" s="79" t="s">
        <v>175</v>
      </c>
      <c r="C1309" s="105">
        <v>25</v>
      </c>
      <c r="D1309" s="105">
        <v>29</v>
      </c>
      <c r="E1309" s="105">
        <v>426795</v>
      </c>
      <c r="F1309" s="105">
        <v>433457</v>
      </c>
      <c r="G1309" s="105">
        <v>440968</v>
      </c>
      <c r="H1309" s="105">
        <v>448440</v>
      </c>
      <c r="I1309" s="105">
        <v>454538</v>
      </c>
      <c r="J1309" s="105">
        <v>458494</v>
      </c>
      <c r="K1309" s="105">
        <v>461235</v>
      </c>
      <c r="L1309" s="195">
        <v>475113</v>
      </c>
      <c r="M1309" s="195">
        <v>473821</v>
      </c>
      <c r="N1309" s="195">
        <v>471478</v>
      </c>
      <c r="O1309" s="195">
        <v>469976</v>
      </c>
      <c r="P1309" s="195">
        <v>468952.5</v>
      </c>
      <c r="Q1309" s="195">
        <v>468098</v>
      </c>
      <c r="R1309" s="195">
        <v>468246</v>
      </c>
      <c r="S1309" s="195">
        <v>468312</v>
      </c>
      <c r="T1309" s="195">
        <v>466814</v>
      </c>
      <c r="U1309" s="195">
        <v>464045.5</v>
      </c>
      <c r="V1309" s="195">
        <v>461329</v>
      </c>
      <c r="W1309" s="195">
        <v>460452</v>
      </c>
      <c r="X1309" s="195">
        <v>462333</v>
      </c>
      <c r="Y1309" s="195">
        <v>466445</v>
      </c>
      <c r="Z1309" s="195">
        <v>472228</v>
      </c>
      <c r="AA1309" s="195">
        <v>478442</v>
      </c>
      <c r="AB1309" s="195">
        <v>482999</v>
      </c>
      <c r="AC1309" s="195">
        <v>485115.5</v>
      </c>
      <c r="AD1309" s="195">
        <v>485544.5</v>
      </c>
    </row>
    <row r="1310" spans="1:30" x14ac:dyDescent="0.2">
      <c r="A1310" s="77" t="s">
        <v>82</v>
      </c>
      <c r="B1310" s="79" t="s">
        <v>175</v>
      </c>
      <c r="C1310" s="105">
        <v>30</v>
      </c>
      <c r="D1310" s="105">
        <v>34</v>
      </c>
      <c r="E1310" s="105">
        <v>386513</v>
      </c>
      <c r="F1310" s="105">
        <v>391616</v>
      </c>
      <c r="G1310" s="105">
        <v>395961</v>
      </c>
      <c r="H1310" s="105">
        <v>399984</v>
      </c>
      <c r="I1310" s="105">
        <v>404422</v>
      </c>
      <c r="J1310" s="105">
        <v>409657</v>
      </c>
      <c r="K1310" s="105">
        <v>416335</v>
      </c>
      <c r="L1310" s="195">
        <v>438287</v>
      </c>
      <c r="M1310" s="195">
        <v>445073</v>
      </c>
      <c r="N1310" s="195">
        <v>450684</v>
      </c>
      <c r="O1310" s="195">
        <v>454735.5</v>
      </c>
      <c r="P1310" s="195">
        <v>457346</v>
      </c>
      <c r="Q1310" s="195">
        <v>458394</v>
      </c>
      <c r="R1310" s="195">
        <v>457284</v>
      </c>
      <c r="S1310" s="195">
        <v>455142</v>
      </c>
      <c r="T1310" s="195">
        <v>453837</v>
      </c>
      <c r="U1310" s="195">
        <v>453012.5</v>
      </c>
      <c r="V1310" s="195">
        <v>452361.5</v>
      </c>
      <c r="W1310" s="195">
        <v>452705.5</v>
      </c>
      <c r="X1310" s="195">
        <v>452970</v>
      </c>
      <c r="Y1310" s="195">
        <v>451686.5</v>
      </c>
      <c r="Z1310" s="195">
        <v>449146</v>
      </c>
      <c r="AA1310" s="195">
        <v>446655</v>
      </c>
      <c r="AB1310" s="195">
        <v>445983</v>
      </c>
      <c r="AC1310" s="195">
        <v>448043.5</v>
      </c>
      <c r="AD1310" s="195">
        <v>452315.5</v>
      </c>
    </row>
    <row r="1311" spans="1:30" x14ac:dyDescent="0.2">
      <c r="A1311" s="77" t="s">
        <v>82</v>
      </c>
      <c r="B1311" s="79" t="s">
        <v>175</v>
      </c>
      <c r="C1311" s="105">
        <v>35</v>
      </c>
      <c r="D1311" s="105">
        <v>39</v>
      </c>
      <c r="E1311" s="105">
        <v>343579</v>
      </c>
      <c r="F1311" s="105">
        <v>349116</v>
      </c>
      <c r="G1311" s="105">
        <v>355178</v>
      </c>
      <c r="H1311" s="105">
        <v>361397</v>
      </c>
      <c r="I1311" s="105">
        <v>367237</v>
      </c>
      <c r="J1311" s="105">
        <v>372387</v>
      </c>
      <c r="K1311" s="105">
        <v>377453</v>
      </c>
      <c r="L1311" s="195">
        <v>393476</v>
      </c>
      <c r="M1311" s="195">
        <v>398022.5</v>
      </c>
      <c r="N1311" s="195">
        <v>403338</v>
      </c>
      <c r="O1311" s="195">
        <v>409993</v>
      </c>
      <c r="P1311" s="195">
        <v>417353.5</v>
      </c>
      <c r="Q1311" s="195">
        <v>424709.5</v>
      </c>
      <c r="R1311" s="195">
        <v>431547</v>
      </c>
      <c r="S1311" s="195">
        <v>437232</v>
      </c>
      <c r="T1311" s="195">
        <v>441384.5</v>
      </c>
      <c r="U1311" s="195">
        <v>444119.5</v>
      </c>
      <c r="V1311" s="195">
        <v>445315</v>
      </c>
      <c r="W1311" s="195">
        <v>444381</v>
      </c>
      <c r="X1311" s="195">
        <v>442430</v>
      </c>
      <c r="Y1311" s="195">
        <v>441307.5</v>
      </c>
      <c r="Z1311" s="195">
        <v>440659.5</v>
      </c>
      <c r="AA1311" s="195">
        <v>440183</v>
      </c>
      <c r="AB1311" s="195">
        <v>440688</v>
      </c>
      <c r="AC1311" s="195">
        <v>441113.5</v>
      </c>
      <c r="AD1311" s="195">
        <v>440010</v>
      </c>
    </row>
    <row r="1312" spans="1:30" x14ac:dyDescent="0.2">
      <c r="A1312" s="77" t="s">
        <v>82</v>
      </c>
      <c r="B1312" s="79" t="s">
        <v>175</v>
      </c>
      <c r="C1312" s="105">
        <v>40</v>
      </c>
      <c r="D1312" s="105">
        <v>44</v>
      </c>
      <c r="E1312" s="105">
        <v>309909</v>
      </c>
      <c r="F1312" s="105">
        <v>314216</v>
      </c>
      <c r="G1312" s="105">
        <v>318353</v>
      </c>
      <c r="H1312" s="105">
        <v>322488</v>
      </c>
      <c r="I1312" s="105">
        <v>326894</v>
      </c>
      <c r="J1312" s="105">
        <v>331702</v>
      </c>
      <c r="K1312" s="105">
        <v>337111</v>
      </c>
      <c r="L1312" s="195">
        <v>358579.5</v>
      </c>
      <c r="M1312" s="195">
        <v>363495.5</v>
      </c>
      <c r="N1312" s="195">
        <v>368525</v>
      </c>
      <c r="O1312" s="195">
        <v>372946</v>
      </c>
      <c r="P1312" s="195">
        <v>377147</v>
      </c>
      <c r="Q1312" s="195">
        <v>381580</v>
      </c>
      <c r="R1312" s="195">
        <v>386183</v>
      </c>
      <c r="S1312" s="195">
        <v>391550</v>
      </c>
      <c r="T1312" s="195">
        <v>398242</v>
      </c>
      <c r="U1312" s="195">
        <v>405632</v>
      </c>
      <c r="V1312" s="195">
        <v>413020.5</v>
      </c>
      <c r="W1312" s="195">
        <v>419903</v>
      </c>
      <c r="X1312" s="195">
        <v>425655</v>
      </c>
      <c r="Y1312" s="195">
        <v>429900</v>
      </c>
      <c r="Z1312" s="195">
        <v>432749</v>
      </c>
      <c r="AA1312" s="195">
        <v>434080.5</v>
      </c>
      <c r="AB1312" s="195">
        <v>433311.5</v>
      </c>
      <c r="AC1312" s="195">
        <v>431542.5</v>
      </c>
      <c r="AD1312" s="195">
        <v>430594.5</v>
      </c>
    </row>
    <row r="1313" spans="1:30" x14ac:dyDescent="0.2">
      <c r="A1313" s="77" t="s">
        <v>82</v>
      </c>
      <c r="B1313" s="79" t="s">
        <v>175</v>
      </c>
      <c r="C1313" s="105">
        <v>45</v>
      </c>
      <c r="D1313" s="105">
        <v>49</v>
      </c>
      <c r="E1313" s="105">
        <v>275564</v>
      </c>
      <c r="F1313" s="105">
        <v>280006</v>
      </c>
      <c r="G1313" s="105">
        <v>284708</v>
      </c>
      <c r="H1313" s="105">
        <v>289508</v>
      </c>
      <c r="I1313" s="105">
        <v>294177</v>
      </c>
      <c r="J1313" s="105">
        <v>298598</v>
      </c>
      <c r="K1313" s="105">
        <v>302857</v>
      </c>
      <c r="L1313" s="195">
        <v>320790.5</v>
      </c>
      <c r="M1313" s="195">
        <v>326100.5</v>
      </c>
      <c r="N1313" s="195">
        <v>331446.5</v>
      </c>
      <c r="O1313" s="195">
        <v>336965.5</v>
      </c>
      <c r="P1313" s="195">
        <v>342086.5</v>
      </c>
      <c r="Q1313" s="195">
        <v>346770</v>
      </c>
      <c r="R1313" s="195">
        <v>351710.5</v>
      </c>
      <c r="S1313" s="195">
        <v>356768.5</v>
      </c>
      <c r="T1313" s="195">
        <v>361235</v>
      </c>
      <c r="U1313" s="195">
        <v>365490.5</v>
      </c>
      <c r="V1313" s="195">
        <v>369978.5</v>
      </c>
      <c r="W1313" s="195">
        <v>374639</v>
      </c>
      <c r="X1313" s="195">
        <v>380055.5</v>
      </c>
      <c r="Y1313" s="195">
        <v>386770.5</v>
      </c>
      <c r="Z1313" s="195">
        <v>394170</v>
      </c>
      <c r="AA1313" s="195">
        <v>401568.5</v>
      </c>
      <c r="AB1313" s="195">
        <v>408472</v>
      </c>
      <c r="AC1313" s="195">
        <v>414272</v>
      </c>
      <c r="AD1313" s="195">
        <v>418597</v>
      </c>
    </row>
    <row r="1314" spans="1:30" x14ac:dyDescent="0.2">
      <c r="A1314" s="77" t="s">
        <v>82</v>
      </c>
      <c r="B1314" s="79" t="s">
        <v>175</v>
      </c>
      <c r="C1314" s="105">
        <v>50</v>
      </c>
      <c r="D1314" s="105">
        <v>54</v>
      </c>
      <c r="E1314" s="105">
        <v>242602</v>
      </c>
      <c r="F1314" s="105">
        <v>247021</v>
      </c>
      <c r="G1314" s="105">
        <v>251284</v>
      </c>
      <c r="H1314" s="105">
        <v>255469</v>
      </c>
      <c r="I1314" s="105">
        <v>259713.00000000003</v>
      </c>
      <c r="J1314" s="105">
        <v>264099</v>
      </c>
      <c r="K1314" s="105">
        <v>268401</v>
      </c>
      <c r="L1314" s="195">
        <v>280692</v>
      </c>
      <c r="M1314" s="195">
        <v>285762</v>
      </c>
      <c r="N1314" s="195">
        <v>291377.5</v>
      </c>
      <c r="O1314" s="195">
        <v>296890</v>
      </c>
      <c r="P1314" s="195">
        <v>302438</v>
      </c>
      <c r="Q1314" s="195">
        <v>308005.5</v>
      </c>
      <c r="R1314" s="195">
        <v>313296.5</v>
      </c>
      <c r="S1314" s="195">
        <v>318627.5</v>
      </c>
      <c r="T1314" s="195">
        <v>324130.5</v>
      </c>
      <c r="U1314" s="195">
        <v>329255</v>
      </c>
      <c r="V1314" s="195">
        <v>333960.5</v>
      </c>
      <c r="W1314" s="195">
        <v>338922</v>
      </c>
      <c r="X1314" s="195">
        <v>344002</v>
      </c>
      <c r="Y1314" s="195">
        <v>348510.5</v>
      </c>
      <c r="Z1314" s="195">
        <v>352816.5</v>
      </c>
      <c r="AA1314" s="195">
        <v>357350</v>
      </c>
      <c r="AB1314" s="195">
        <v>362059.5</v>
      </c>
      <c r="AC1314" s="195">
        <v>367512</v>
      </c>
      <c r="AD1314" s="195">
        <v>374229.5</v>
      </c>
    </row>
    <row r="1315" spans="1:30" x14ac:dyDescent="0.2">
      <c r="A1315" s="77" t="s">
        <v>82</v>
      </c>
      <c r="B1315" s="79" t="s">
        <v>175</v>
      </c>
      <c r="C1315" s="105">
        <v>55</v>
      </c>
      <c r="D1315" s="105">
        <v>59</v>
      </c>
      <c r="E1315" s="105">
        <v>203412</v>
      </c>
      <c r="F1315" s="105">
        <v>209035</v>
      </c>
      <c r="G1315" s="105">
        <v>214492</v>
      </c>
      <c r="H1315" s="105">
        <v>219775</v>
      </c>
      <c r="I1315" s="105">
        <v>224878</v>
      </c>
      <c r="J1315" s="105">
        <v>229801</v>
      </c>
      <c r="K1315" s="105">
        <v>234028</v>
      </c>
      <c r="L1315" s="195">
        <v>247163</v>
      </c>
      <c r="M1315" s="195">
        <v>251348.5</v>
      </c>
      <c r="N1315" s="195">
        <v>255011</v>
      </c>
      <c r="O1315" s="195">
        <v>258685.5</v>
      </c>
      <c r="P1315" s="195">
        <v>262473.5</v>
      </c>
      <c r="Q1315" s="195">
        <v>266586</v>
      </c>
      <c r="R1315" s="195">
        <v>271597</v>
      </c>
      <c r="S1315" s="195">
        <v>277132</v>
      </c>
      <c r="T1315" s="195">
        <v>282572</v>
      </c>
      <c r="U1315" s="195">
        <v>288056</v>
      </c>
      <c r="V1315" s="195">
        <v>293567.5</v>
      </c>
      <c r="W1315" s="195">
        <v>298819.5</v>
      </c>
      <c r="X1315" s="195">
        <v>304116.5</v>
      </c>
      <c r="Y1315" s="195">
        <v>309581.5</v>
      </c>
      <c r="Z1315" s="195">
        <v>314687.5</v>
      </c>
      <c r="AA1315" s="195">
        <v>319397.5</v>
      </c>
      <c r="AB1315" s="195">
        <v>324360.5</v>
      </c>
      <c r="AC1315" s="195">
        <v>329445</v>
      </c>
      <c r="AD1315" s="195">
        <v>333981.5</v>
      </c>
    </row>
    <row r="1316" spans="1:30" x14ac:dyDescent="0.2">
      <c r="A1316" s="77" t="s">
        <v>82</v>
      </c>
      <c r="B1316" s="79" t="s">
        <v>175</v>
      </c>
      <c r="C1316" s="105">
        <v>60</v>
      </c>
      <c r="D1316" s="105">
        <v>64</v>
      </c>
      <c r="E1316" s="105">
        <v>157186</v>
      </c>
      <c r="F1316" s="105">
        <v>163421</v>
      </c>
      <c r="G1316" s="105">
        <v>169788</v>
      </c>
      <c r="H1316" s="105">
        <v>176194</v>
      </c>
      <c r="I1316" s="105">
        <v>182509</v>
      </c>
      <c r="J1316" s="105">
        <v>188646</v>
      </c>
      <c r="K1316" s="105">
        <v>193949</v>
      </c>
      <c r="L1316" s="195">
        <v>203405.5</v>
      </c>
      <c r="M1316" s="195">
        <v>209652.5</v>
      </c>
      <c r="N1316" s="195">
        <v>215484.5</v>
      </c>
      <c r="O1316" s="195">
        <v>220849.5</v>
      </c>
      <c r="P1316" s="195">
        <v>225931</v>
      </c>
      <c r="Q1316" s="195">
        <v>230690.5</v>
      </c>
      <c r="R1316" s="195">
        <v>234784.5</v>
      </c>
      <c r="S1316" s="195">
        <v>238393.5</v>
      </c>
      <c r="T1316" s="195">
        <v>242024</v>
      </c>
      <c r="U1316" s="195">
        <v>245775</v>
      </c>
      <c r="V1316" s="195">
        <v>249844</v>
      </c>
      <c r="W1316" s="195">
        <v>254762.5</v>
      </c>
      <c r="X1316" s="195">
        <v>260175</v>
      </c>
      <c r="Y1316" s="195">
        <v>265501.5</v>
      </c>
      <c r="Z1316" s="195">
        <v>270877.5</v>
      </c>
      <c r="AA1316" s="195">
        <v>276290</v>
      </c>
      <c r="AB1316" s="195">
        <v>281469</v>
      </c>
      <c r="AC1316" s="195">
        <v>286698</v>
      </c>
      <c r="AD1316" s="195">
        <v>292090.5</v>
      </c>
    </row>
    <row r="1317" spans="1:30" x14ac:dyDescent="0.2">
      <c r="A1317" s="77" t="s">
        <v>82</v>
      </c>
      <c r="B1317" s="79" t="s">
        <v>175</v>
      </c>
      <c r="C1317" s="105">
        <v>65</v>
      </c>
      <c r="D1317" s="105">
        <v>69</v>
      </c>
      <c r="E1317" s="105">
        <v>112573</v>
      </c>
      <c r="F1317" s="105">
        <v>117509</v>
      </c>
      <c r="G1317" s="105">
        <v>122957</v>
      </c>
      <c r="H1317" s="105">
        <v>128794.99999999999</v>
      </c>
      <c r="I1317" s="105">
        <v>134870</v>
      </c>
      <c r="J1317" s="105">
        <v>141088</v>
      </c>
      <c r="K1317" s="105">
        <v>146829</v>
      </c>
      <c r="L1317" s="195">
        <v>150986</v>
      </c>
      <c r="M1317" s="195">
        <v>157697.5</v>
      </c>
      <c r="N1317" s="195">
        <v>164368.5</v>
      </c>
      <c r="O1317" s="195">
        <v>170958.5</v>
      </c>
      <c r="P1317" s="195">
        <v>177392</v>
      </c>
      <c r="Q1317" s="195">
        <v>183571</v>
      </c>
      <c r="R1317" s="195">
        <v>189423</v>
      </c>
      <c r="S1317" s="195">
        <v>194910.5</v>
      </c>
      <c r="T1317" s="195">
        <v>199986.5</v>
      </c>
      <c r="U1317" s="195">
        <v>204821</v>
      </c>
      <c r="V1317" s="195">
        <v>209373.5</v>
      </c>
      <c r="W1317" s="195">
        <v>213322.5</v>
      </c>
      <c r="X1317" s="195">
        <v>216837.5</v>
      </c>
      <c r="Y1317" s="195">
        <v>220385.5</v>
      </c>
      <c r="Z1317" s="195">
        <v>224063</v>
      </c>
      <c r="AA1317" s="195">
        <v>228050</v>
      </c>
      <c r="AB1317" s="195">
        <v>232823.5</v>
      </c>
      <c r="AC1317" s="195">
        <v>238051</v>
      </c>
      <c r="AD1317" s="195">
        <v>243205</v>
      </c>
    </row>
    <row r="1318" spans="1:30" x14ac:dyDescent="0.2">
      <c r="A1318" s="77" t="s">
        <v>82</v>
      </c>
      <c r="B1318" s="79" t="s">
        <v>175</v>
      </c>
      <c r="C1318" s="105">
        <v>70</v>
      </c>
      <c r="D1318" s="105">
        <v>74</v>
      </c>
      <c r="E1318" s="105">
        <v>79772</v>
      </c>
      <c r="F1318" s="105">
        <v>81943</v>
      </c>
      <c r="G1318" s="105">
        <v>84732</v>
      </c>
      <c r="H1318" s="105">
        <v>88098</v>
      </c>
      <c r="I1318" s="105">
        <v>91993</v>
      </c>
      <c r="J1318" s="105">
        <v>96390</v>
      </c>
      <c r="K1318" s="105">
        <v>100759</v>
      </c>
      <c r="L1318" s="195">
        <v>101416</v>
      </c>
      <c r="M1318" s="195">
        <v>106228.5</v>
      </c>
      <c r="N1318" s="195">
        <v>111466</v>
      </c>
      <c r="O1318" s="195">
        <v>117174.5</v>
      </c>
      <c r="P1318" s="195">
        <v>123027</v>
      </c>
      <c r="Q1318" s="195">
        <v>128963.50000000001</v>
      </c>
      <c r="R1318" s="195">
        <v>134913.5</v>
      </c>
      <c r="S1318" s="195">
        <v>140846</v>
      </c>
      <c r="T1318" s="195">
        <v>146726.5</v>
      </c>
      <c r="U1318" s="195">
        <v>152489.5</v>
      </c>
      <c r="V1318" s="195">
        <v>158049</v>
      </c>
      <c r="W1318" s="195">
        <v>163339.5</v>
      </c>
      <c r="X1318" s="195">
        <v>168330</v>
      </c>
      <c r="Y1318" s="195">
        <v>172979.5</v>
      </c>
      <c r="Z1318" s="195">
        <v>177438.5</v>
      </c>
      <c r="AA1318" s="195">
        <v>181669.5</v>
      </c>
      <c r="AB1318" s="195">
        <v>185385.5</v>
      </c>
      <c r="AC1318" s="195">
        <v>188735</v>
      </c>
      <c r="AD1318" s="195">
        <v>192136.5</v>
      </c>
    </row>
    <row r="1319" spans="1:30" x14ac:dyDescent="0.2">
      <c r="A1319" s="77" t="s">
        <v>82</v>
      </c>
      <c r="B1319" s="79" t="s">
        <v>175</v>
      </c>
      <c r="C1319" s="105">
        <v>75</v>
      </c>
      <c r="D1319" s="105">
        <v>79</v>
      </c>
      <c r="E1319" s="105">
        <v>59076</v>
      </c>
      <c r="F1319" s="105">
        <v>59843</v>
      </c>
      <c r="G1319" s="105">
        <v>60346</v>
      </c>
      <c r="H1319" s="105">
        <v>60915</v>
      </c>
      <c r="I1319" s="105">
        <v>61931</v>
      </c>
      <c r="J1319" s="105">
        <v>63588</v>
      </c>
      <c r="K1319" s="105">
        <v>65552</v>
      </c>
      <c r="L1319" s="195">
        <v>61819.5</v>
      </c>
      <c r="M1319" s="195">
        <v>65177.499999999993</v>
      </c>
      <c r="N1319" s="195">
        <v>68799</v>
      </c>
      <c r="O1319" s="195">
        <v>72449.5</v>
      </c>
      <c r="P1319" s="195">
        <v>76280.5</v>
      </c>
      <c r="Q1319" s="195">
        <v>80209.5</v>
      </c>
      <c r="R1319" s="195">
        <v>84202.5</v>
      </c>
      <c r="S1319" s="195">
        <v>88547.5</v>
      </c>
      <c r="T1319" s="195">
        <v>93273</v>
      </c>
      <c r="U1319" s="195">
        <v>98130.5</v>
      </c>
      <c r="V1319" s="195">
        <v>103075</v>
      </c>
      <c r="W1319" s="195">
        <v>108047</v>
      </c>
      <c r="X1319" s="195">
        <v>113023</v>
      </c>
      <c r="Y1319" s="195">
        <v>117976.5</v>
      </c>
      <c r="Z1319" s="195">
        <v>122854</v>
      </c>
      <c r="AA1319" s="195">
        <v>127586.5</v>
      </c>
      <c r="AB1319" s="195">
        <v>132123</v>
      </c>
      <c r="AC1319" s="195">
        <v>136439.5</v>
      </c>
      <c r="AD1319" s="195">
        <v>140502</v>
      </c>
    </row>
    <row r="1320" spans="1:30" x14ac:dyDescent="0.2">
      <c r="A1320" s="77" t="s">
        <v>82</v>
      </c>
      <c r="B1320" s="79" t="s">
        <v>175</v>
      </c>
      <c r="C1320" s="105">
        <v>80</v>
      </c>
      <c r="D1320" s="105">
        <v>84</v>
      </c>
      <c r="E1320" s="105">
        <v>36159</v>
      </c>
      <c r="F1320" s="105">
        <v>37758</v>
      </c>
      <c r="G1320" s="105">
        <v>39319</v>
      </c>
      <c r="H1320" s="105">
        <v>40717</v>
      </c>
      <c r="I1320" s="105">
        <v>41799</v>
      </c>
      <c r="J1320" s="105">
        <v>42550</v>
      </c>
      <c r="K1320" s="105">
        <v>43357</v>
      </c>
      <c r="L1320" s="195">
        <v>38613</v>
      </c>
      <c r="M1320" s="195">
        <v>38970</v>
      </c>
      <c r="N1320" s="195">
        <v>39529</v>
      </c>
      <c r="O1320" s="195">
        <v>40486</v>
      </c>
      <c r="P1320" s="195">
        <v>41912.5</v>
      </c>
      <c r="Q1320" s="195">
        <v>43878.5</v>
      </c>
      <c r="R1320" s="195">
        <v>46393.5</v>
      </c>
      <c r="S1320" s="195">
        <v>49084.5</v>
      </c>
      <c r="T1320" s="195">
        <v>51788.5</v>
      </c>
      <c r="U1320" s="195">
        <v>54638.5</v>
      </c>
      <c r="V1320" s="195">
        <v>57583.5</v>
      </c>
      <c r="W1320" s="195">
        <v>60601</v>
      </c>
      <c r="X1320" s="195">
        <v>63883.5</v>
      </c>
      <c r="Y1320" s="195">
        <v>67446.5</v>
      </c>
      <c r="Z1320" s="195">
        <v>71119.5</v>
      </c>
      <c r="AA1320" s="195">
        <v>74873</v>
      </c>
      <c r="AB1320" s="195">
        <v>78668</v>
      </c>
      <c r="AC1320" s="195">
        <v>82488</v>
      </c>
      <c r="AD1320" s="195">
        <v>86315</v>
      </c>
    </row>
    <row r="1321" spans="1:30" x14ac:dyDescent="0.2">
      <c r="A1321" s="77" t="s">
        <v>82</v>
      </c>
      <c r="B1321" s="79" t="s">
        <v>175</v>
      </c>
      <c r="C1321" s="105">
        <v>85</v>
      </c>
      <c r="D1321" s="105">
        <v>89</v>
      </c>
      <c r="E1321" s="105">
        <v>18106</v>
      </c>
      <c r="F1321" s="105">
        <v>19328</v>
      </c>
      <c r="G1321" s="105">
        <v>20422</v>
      </c>
      <c r="H1321" s="105">
        <v>21366</v>
      </c>
      <c r="I1321" s="105">
        <v>22247</v>
      </c>
      <c r="J1321" s="105">
        <v>23065</v>
      </c>
      <c r="K1321" s="105">
        <v>24334</v>
      </c>
      <c r="L1321" s="195">
        <v>20452.5</v>
      </c>
      <c r="M1321" s="195">
        <v>21340.5</v>
      </c>
      <c r="N1321" s="195">
        <v>22039</v>
      </c>
      <c r="O1321" s="195">
        <v>22538</v>
      </c>
      <c r="P1321" s="195">
        <v>22896.5</v>
      </c>
      <c r="Q1321" s="195">
        <v>23158</v>
      </c>
      <c r="R1321" s="195">
        <v>23421.5</v>
      </c>
      <c r="S1321" s="195">
        <v>23816</v>
      </c>
      <c r="T1321" s="195">
        <v>24458.5</v>
      </c>
      <c r="U1321" s="195">
        <v>25397</v>
      </c>
      <c r="V1321" s="195">
        <v>26673.5</v>
      </c>
      <c r="W1321" s="195">
        <v>28288.5</v>
      </c>
      <c r="X1321" s="195">
        <v>29997.5</v>
      </c>
      <c r="Y1321" s="195">
        <v>31707.5</v>
      </c>
      <c r="Z1321" s="195">
        <v>33518</v>
      </c>
      <c r="AA1321" s="195">
        <v>35406</v>
      </c>
      <c r="AB1321" s="195">
        <v>37366.5</v>
      </c>
      <c r="AC1321" s="195">
        <v>39502.5</v>
      </c>
      <c r="AD1321" s="195">
        <v>41817.5</v>
      </c>
    </row>
    <row r="1322" spans="1:30" x14ac:dyDescent="0.2">
      <c r="A1322" s="77" t="s">
        <v>82</v>
      </c>
      <c r="B1322" s="79" t="s">
        <v>175</v>
      </c>
      <c r="C1322" s="105">
        <v>90</v>
      </c>
      <c r="D1322" s="105">
        <v>94</v>
      </c>
      <c r="E1322" s="105">
        <v>7267</v>
      </c>
      <c r="F1322" s="105">
        <v>7984</v>
      </c>
      <c r="G1322" s="105">
        <v>8546</v>
      </c>
      <c r="H1322" s="105">
        <v>9048</v>
      </c>
      <c r="I1322" s="105">
        <v>9472</v>
      </c>
      <c r="J1322" s="105">
        <v>9850</v>
      </c>
      <c r="K1322" s="105">
        <v>10722</v>
      </c>
      <c r="L1322" s="195">
        <v>7418.5</v>
      </c>
      <c r="M1322" s="195">
        <v>7903</v>
      </c>
      <c r="N1322" s="195">
        <v>8388</v>
      </c>
      <c r="O1322" s="195">
        <v>8858.5</v>
      </c>
      <c r="P1322" s="195">
        <v>9324</v>
      </c>
      <c r="Q1322" s="195">
        <v>9792.5</v>
      </c>
      <c r="R1322" s="195">
        <v>10223</v>
      </c>
      <c r="S1322" s="195">
        <v>10556.5</v>
      </c>
      <c r="T1322" s="195">
        <v>10791</v>
      </c>
      <c r="U1322" s="195">
        <v>10962</v>
      </c>
      <c r="V1322" s="195">
        <v>11097.5</v>
      </c>
      <c r="W1322" s="195">
        <v>11242</v>
      </c>
      <c r="X1322" s="195">
        <v>11453.5</v>
      </c>
      <c r="Y1322" s="195">
        <v>11791</v>
      </c>
      <c r="Z1322" s="195">
        <v>12278.5</v>
      </c>
      <c r="AA1322" s="195">
        <v>12934</v>
      </c>
      <c r="AB1322" s="195">
        <v>13757</v>
      </c>
      <c r="AC1322" s="195">
        <v>14618</v>
      </c>
      <c r="AD1322" s="195">
        <v>15475</v>
      </c>
    </row>
    <row r="1323" spans="1:30" x14ac:dyDescent="0.2">
      <c r="A1323" s="77" t="s">
        <v>82</v>
      </c>
      <c r="B1323" s="79" t="s">
        <v>175</v>
      </c>
      <c r="C1323" s="105">
        <v>95</v>
      </c>
      <c r="D1323" s="105">
        <v>99</v>
      </c>
      <c r="E1323" s="105">
        <v>2260</v>
      </c>
      <c r="F1323" s="105">
        <v>2498</v>
      </c>
      <c r="G1323" s="105">
        <v>2811</v>
      </c>
      <c r="H1323" s="105">
        <v>3094</v>
      </c>
      <c r="I1323" s="105">
        <v>3268</v>
      </c>
      <c r="J1323" s="105">
        <v>3282</v>
      </c>
      <c r="K1323" s="105">
        <v>3589</v>
      </c>
      <c r="L1323" s="195">
        <v>1918.5</v>
      </c>
      <c r="M1323" s="195">
        <v>2040</v>
      </c>
      <c r="N1323" s="195">
        <v>2173</v>
      </c>
      <c r="O1323" s="195">
        <v>2317.5</v>
      </c>
      <c r="P1323" s="195">
        <v>2473</v>
      </c>
      <c r="Q1323" s="195">
        <v>2636.5</v>
      </c>
      <c r="R1323" s="195">
        <v>2805</v>
      </c>
      <c r="S1323" s="195">
        <v>2974</v>
      </c>
      <c r="T1323" s="195">
        <v>3135.5</v>
      </c>
      <c r="U1323" s="195">
        <v>3294.5</v>
      </c>
      <c r="V1323" s="195">
        <v>3456</v>
      </c>
      <c r="W1323" s="195">
        <v>3604</v>
      </c>
      <c r="X1323" s="195">
        <v>3714.5</v>
      </c>
      <c r="Y1323" s="195">
        <v>3787</v>
      </c>
      <c r="Z1323" s="195">
        <v>3841</v>
      </c>
      <c r="AA1323" s="195">
        <v>3887</v>
      </c>
      <c r="AB1323" s="195">
        <v>3940</v>
      </c>
      <c r="AC1323" s="195">
        <v>4020.5</v>
      </c>
      <c r="AD1323" s="195">
        <v>4147</v>
      </c>
    </row>
    <row r="1324" spans="1:30" x14ac:dyDescent="0.2">
      <c r="A1324" s="77" t="s">
        <v>82</v>
      </c>
      <c r="B1324" s="79" t="s">
        <v>175</v>
      </c>
      <c r="C1324" s="105">
        <v>100</v>
      </c>
      <c r="D1324" s="105">
        <v>104</v>
      </c>
      <c r="E1324" s="105">
        <v>606</v>
      </c>
      <c r="F1324" s="105">
        <v>663</v>
      </c>
      <c r="G1324" s="105">
        <v>725</v>
      </c>
      <c r="H1324" s="105">
        <v>792</v>
      </c>
      <c r="I1324" s="105">
        <v>865</v>
      </c>
      <c r="J1324" s="105">
        <v>943</v>
      </c>
      <c r="K1324" s="105">
        <v>1027</v>
      </c>
      <c r="L1324" s="195">
        <v>382</v>
      </c>
      <c r="M1324" s="195">
        <v>400</v>
      </c>
      <c r="N1324" s="195">
        <v>420</v>
      </c>
      <c r="O1324" s="195">
        <v>440.5</v>
      </c>
      <c r="P1324" s="195">
        <v>464</v>
      </c>
      <c r="Q1324" s="195">
        <v>490.5</v>
      </c>
      <c r="R1324" s="195">
        <v>519</v>
      </c>
      <c r="S1324" s="195">
        <v>551</v>
      </c>
      <c r="T1324" s="195">
        <v>586</v>
      </c>
      <c r="U1324" s="195">
        <v>623</v>
      </c>
      <c r="V1324" s="195">
        <v>661</v>
      </c>
      <c r="W1324" s="195">
        <v>700</v>
      </c>
      <c r="X1324" s="195">
        <v>740</v>
      </c>
      <c r="Y1324" s="195">
        <v>778.5</v>
      </c>
      <c r="Z1324" s="195">
        <v>817.5</v>
      </c>
      <c r="AA1324" s="195">
        <v>857</v>
      </c>
      <c r="AB1324" s="195">
        <v>892.5</v>
      </c>
      <c r="AC1324" s="195">
        <v>918</v>
      </c>
      <c r="AD1324" s="195">
        <v>934.5</v>
      </c>
    </row>
    <row r="1325" spans="1:30" x14ac:dyDescent="0.2">
      <c r="A1325" s="77" t="s">
        <v>82</v>
      </c>
      <c r="B1325" s="79" t="s">
        <v>176</v>
      </c>
      <c r="C1325" s="105">
        <v>0</v>
      </c>
      <c r="D1325" s="105">
        <v>4</v>
      </c>
      <c r="E1325" s="105">
        <v>491565</v>
      </c>
      <c r="F1325" s="105">
        <v>493598</v>
      </c>
      <c r="G1325" s="105">
        <v>494374</v>
      </c>
      <c r="H1325" s="105">
        <v>494071</v>
      </c>
      <c r="I1325" s="105">
        <v>492887</v>
      </c>
      <c r="J1325" s="105">
        <v>491041</v>
      </c>
      <c r="K1325" s="105">
        <v>489166</v>
      </c>
      <c r="L1325" s="195">
        <v>494257.5</v>
      </c>
      <c r="M1325" s="195">
        <v>489448</v>
      </c>
      <c r="N1325" s="195">
        <v>484312</v>
      </c>
      <c r="O1325" s="195">
        <v>479738</v>
      </c>
      <c r="P1325" s="195">
        <v>475424.5</v>
      </c>
      <c r="Q1325" s="195">
        <v>471077</v>
      </c>
      <c r="R1325" s="195">
        <v>467081</v>
      </c>
      <c r="S1325" s="195">
        <v>463368</v>
      </c>
      <c r="T1325" s="195">
        <v>459796.5</v>
      </c>
      <c r="U1325" s="195">
        <v>456520.5</v>
      </c>
      <c r="V1325" s="195">
        <v>453441</v>
      </c>
      <c r="W1325" s="195">
        <v>450433</v>
      </c>
      <c r="X1325" s="195">
        <v>447578</v>
      </c>
      <c r="Y1325" s="195">
        <v>445054</v>
      </c>
      <c r="Z1325" s="195">
        <v>442664</v>
      </c>
      <c r="AA1325" s="195">
        <v>440260.5</v>
      </c>
      <c r="AB1325" s="195">
        <v>437862</v>
      </c>
      <c r="AC1325" s="195">
        <v>435490.5</v>
      </c>
      <c r="AD1325" s="195">
        <v>433078.5</v>
      </c>
    </row>
    <row r="1326" spans="1:30" x14ac:dyDescent="0.2">
      <c r="A1326" s="77" t="s">
        <v>82</v>
      </c>
      <c r="B1326" s="79" t="s">
        <v>176</v>
      </c>
      <c r="C1326" s="105">
        <v>5</v>
      </c>
      <c r="D1326" s="105">
        <v>9</v>
      </c>
      <c r="E1326" s="105">
        <v>481358</v>
      </c>
      <c r="F1326" s="105">
        <v>482166</v>
      </c>
      <c r="G1326" s="105">
        <v>483618</v>
      </c>
      <c r="H1326" s="105">
        <v>485419</v>
      </c>
      <c r="I1326" s="105">
        <v>487144</v>
      </c>
      <c r="J1326" s="105">
        <v>488284</v>
      </c>
      <c r="K1326" s="105">
        <v>489294</v>
      </c>
      <c r="L1326" s="195">
        <v>502326.5</v>
      </c>
      <c r="M1326" s="195">
        <v>501440.5</v>
      </c>
      <c r="N1326" s="195">
        <v>500044.5</v>
      </c>
      <c r="O1326" s="195">
        <v>497378</v>
      </c>
      <c r="P1326" s="195">
        <v>493857</v>
      </c>
      <c r="Q1326" s="195">
        <v>490007.5</v>
      </c>
      <c r="R1326" s="195">
        <v>485286</v>
      </c>
      <c r="S1326" s="195">
        <v>480236</v>
      </c>
      <c r="T1326" s="195">
        <v>475744</v>
      </c>
      <c r="U1326" s="195">
        <v>471513.5</v>
      </c>
      <c r="V1326" s="195">
        <v>467245.5</v>
      </c>
      <c r="W1326" s="195">
        <v>463325.5</v>
      </c>
      <c r="X1326" s="195">
        <v>459687.5</v>
      </c>
      <c r="Y1326" s="195">
        <v>456186.5</v>
      </c>
      <c r="Z1326" s="195">
        <v>452979</v>
      </c>
      <c r="AA1326" s="195">
        <v>449965</v>
      </c>
      <c r="AB1326" s="195">
        <v>447019</v>
      </c>
      <c r="AC1326" s="195">
        <v>444224.5</v>
      </c>
      <c r="AD1326" s="195">
        <v>441761.5</v>
      </c>
    </row>
    <row r="1327" spans="1:30" x14ac:dyDescent="0.2">
      <c r="A1327" s="77" t="s">
        <v>82</v>
      </c>
      <c r="B1327" s="79" t="s">
        <v>176</v>
      </c>
      <c r="C1327" s="105">
        <v>10</v>
      </c>
      <c r="D1327" s="105">
        <v>14</v>
      </c>
      <c r="E1327" s="105">
        <v>479706</v>
      </c>
      <c r="F1327" s="105">
        <v>478115</v>
      </c>
      <c r="G1327" s="105">
        <v>477317</v>
      </c>
      <c r="H1327" s="105">
        <v>477252</v>
      </c>
      <c r="I1327" s="105">
        <v>477842</v>
      </c>
      <c r="J1327" s="105">
        <v>478988</v>
      </c>
      <c r="K1327" s="105">
        <v>479496</v>
      </c>
      <c r="L1327" s="195">
        <v>495707.5</v>
      </c>
      <c r="M1327" s="195">
        <v>499947.5</v>
      </c>
      <c r="N1327" s="195">
        <v>501831</v>
      </c>
      <c r="O1327" s="195">
        <v>502046.5</v>
      </c>
      <c r="P1327" s="195">
        <v>501403</v>
      </c>
      <c r="Q1327" s="195">
        <v>500456.5</v>
      </c>
      <c r="R1327" s="195">
        <v>499588</v>
      </c>
      <c r="S1327" s="195">
        <v>498211</v>
      </c>
      <c r="T1327" s="195">
        <v>495566.5</v>
      </c>
      <c r="U1327" s="195">
        <v>492067.5</v>
      </c>
      <c r="V1327" s="195">
        <v>488240</v>
      </c>
      <c r="W1327" s="195">
        <v>483542.5</v>
      </c>
      <c r="X1327" s="195">
        <v>478517</v>
      </c>
      <c r="Y1327" s="195">
        <v>474050</v>
      </c>
      <c r="Z1327" s="195">
        <v>469842</v>
      </c>
      <c r="AA1327" s="195">
        <v>465597</v>
      </c>
      <c r="AB1327" s="195">
        <v>461700.5</v>
      </c>
      <c r="AC1327" s="195">
        <v>458084</v>
      </c>
      <c r="AD1327" s="195">
        <v>454606</v>
      </c>
    </row>
    <row r="1328" spans="1:30" x14ac:dyDescent="0.2">
      <c r="A1328" s="77" t="s">
        <v>82</v>
      </c>
      <c r="B1328" s="79" t="s">
        <v>176</v>
      </c>
      <c r="C1328" s="105">
        <v>15</v>
      </c>
      <c r="D1328" s="105">
        <v>19</v>
      </c>
      <c r="E1328" s="105">
        <v>479173</v>
      </c>
      <c r="F1328" s="105">
        <v>476027</v>
      </c>
      <c r="G1328" s="105">
        <v>473540</v>
      </c>
      <c r="H1328" s="105">
        <v>471804</v>
      </c>
      <c r="I1328" s="105">
        <v>470683</v>
      </c>
      <c r="J1328" s="105">
        <v>470057</v>
      </c>
      <c r="K1328" s="105">
        <v>468745</v>
      </c>
      <c r="L1328" s="195">
        <v>474834.5</v>
      </c>
      <c r="M1328" s="195">
        <v>473449.5</v>
      </c>
      <c r="N1328" s="195">
        <v>474924</v>
      </c>
      <c r="O1328" s="195">
        <v>478638</v>
      </c>
      <c r="P1328" s="195">
        <v>484039</v>
      </c>
      <c r="Q1328" s="195">
        <v>489903</v>
      </c>
      <c r="R1328" s="195">
        <v>494191</v>
      </c>
      <c r="S1328" s="195">
        <v>496128.5</v>
      </c>
      <c r="T1328" s="195">
        <v>496404</v>
      </c>
      <c r="U1328" s="195">
        <v>495826.5</v>
      </c>
      <c r="V1328" s="195">
        <v>494948.5</v>
      </c>
      <c r="W1328" s="195">
        <v>494149.5</v>
      </c>
      <c r="X1328" s="195">
        <v>492842</v>
      </c>
      <c r="Y1328" s="195">
        <v>490267</v>
      </c>
      <c r="Z1328" s="195">
        <v>486839.5</v>
      </c>
      <c r="AA1328" s="195">
        <v>483082.5</v>
      </c>
      <c r="AB1328" s="195">
        <v>478455</v>
      </c>
      <c r="AC1328" s="195">
        <v>473502.5</v>
      </c>
      <c r="AD1328" s="195">
        <v>469109</v>
      </c>
    </row>
    <row r="1329" spans="1:30" x14ac:dyDescent="0.2">
      <c r="A1329" s="77" t="s">
        <v>82</v>
      </c>
      <c r="B1329" s="79" t="s">
        <v>176</v>
      </c>
      <c r="C1329" s="105">
        <v>20</v>
      </c>
      <c r="D1329" s="105">
        <v>24</v>
      </c>
      <c r="E1329" s="105">
        <v>472771</v>
      </c>
      <c r="F1329" s="105">
        <v>473344</v>
      </c>
      <c r="G1329" s="105">
        <v>471805</v>
      </c>
      <c r="H1329" s="105">
        <v>468767</v>
      </c>
      <c r="I1329" s="105">
        <v>465327</v>
      </c>
      <c r="J1329" s="105">
        <v>462350</v>
      </c>
      <c r="K1329" s="105">
        <v>460103</v>
      </c>
      <c r="L1329" s="195">
        <v>468982</v>
      </c>
      <c r="M1329" s="195">
        <v>469335</v>
      </c>
      <c r="N1329" s="195">
        <v>469294.5</v>
      </c>
      <c r="O1329" s="195">
        <v>467534</v>
      </c>
      <c r="P1329" s="195">
        <v>464377</v>
      </c>
      <c r="Q1329" s="195">
        <v>461197</v>
      </c>
      <c r="R1329" s="195">
        <v>459940</v>
      </c>
      <c r="S1329" s="195">
        <v>461543.5</v>
      </c>
      <c r="T1329" s="195">
        <v>465388.5</v>
      </c>
      <c r="U1329" s="195">
        <v>470922</v>
      </c>
      <c r="V1329" s="195">
        <v>476923</v>
      </c>
      <c r="W1329" s="195">
        <v>481355.5</v>
      </c>
      <c r="X1329" s="195">
        <v>483446</v>
      </c>
      <c r="Y1329" s="195">
        <v>483879</v>
      </c>
      <c r="Z1329" s="195">
        <v>483460</v>
      </c>
      <c r="AA1329" s="195">
        <v>482740</v>
      </c>
      <c r="AB1329" s="195">
        <v>482098</v>
      </c>
      <c r="AC1329" s="195">
        <v>480949.5</v>
      </c>
      <c r="AD1329" s="195">
        <v>478537</v>
      </c>
    </row>
    <row r="1330" spans="1:30" x14ac:dyDescent="0.2">
      <c r="A1330" s="77" t="s">
        <v>82</v>
      </c>
      <c r="B1330" s="79" t="s">
        <v>176</v>
      </c>
      <c r="C1330" s="105">
        <v>25</v>
      </c>
      <c r="D1330" s="105">
        <v>29</v>
      </c>
      <c r="E1330" s="105">
        <v>429249</v>
      </c>
      <c r="F1330" s="105">
        <v>436889</v>
      </c>
      <c r="G1330" s="105">
        <v>443967</v>
      </c>
      <c r="H1330" s="105">
        <v>449960</v>
      </c>
      <c r="I1330" s="105">
        <v>454180</v>
      </c>
      <c r="J1330" s="105">
        <v>456260</v>
      </c>
      <c r="K1330" s="105">
        <v>457110</v>
      </c>
      <c r="L1330" s="195">
        <v>460333</v>
      </c>
      <c r="M1330" s="195">
        <v>458131.5</v>
      </c>
      <c r="N1330" s="195">
        <v>455453</v>
      </c>
      <c r="O1330" s="195">
        <v>454038.5</v>
      </c>
      <c r="P1330" s="195">
        <v>453375</v>
      </c>
      <c r="Q1330" s="195">
        <v>453047.5</v>
      </c>
      <c r="R1330" s="195">
        <v>453541</v>
      </c>
      <c r="S1330" s="195">
        <v>453650.5</v>
      </c>
      <c r="T1330" s="195">
        <v>452055</v>
      </c>
      <c r="U1330" s="195">
        <v>449076.5</v>
      </c>
      <c r="V1330" s="195">
        <v>446081</v>
      </c>
      <c r="W1330" s="195">
        <v>445009</v>
      </c>
      <c r="X1330" s="195">
        <v>446790</v>
      </c>
      <c r="Y1330" s="195">
        <v>450806</v>
      </c>
      <c r="Z1330" s="195">
        <v>456504</v>
      </c>
      <c r="AA1330" s="195">
        <v>462664.5</v>
      </c>
      <c r="AB1330" s="195">
        <v>467262</v>
      </c>
      <c r="AC1330" s="195">
        <v>469526</v>
      </c>
      <c r="AD1330" s="195">
        <v>470139.5</v>
      </c>
    </row>
    <row r="1331" spans="1:30" x14ac:dyDescent="0.2">
      <c r="A1331" s="77" t="s">
        <v>82</v>
      </c>
      <c r="B1331" s="79" t="s">
        <v>176</v>
      </c>
      <c r="C1331" s="105">
        <v>30</v>
      </c>
      <c r="D1331" s="105">
        <v>34</v>
      </c>
      <c r="E1331" s="105">
        <v>376550</v>
      </c>
      <c r="F1331" s="105">
        <v>383614</v>
      </c>
      <c r="G1331" s="105">
        <v>391627</v>
      </c>
      <c r="H1331" s="105">
        <v>400120</v>
      </c>
      <c r="I1331" s="105">
        <v>408386</v>
      </c>
      <c r="J1331" s="105">
        <v>415916</v>
      </c>
      <c r="K1331" s="105">
        <v>423590</v>
      </c>
      <c r="L1331" s="195">
        <v>434751</v>
      </c>
      <c r="M1331" s="195">
        <v>440194</v>
      </c>
      <c r="N1331" s="195">
        <v>444080.5</v>
      </c>
      <c r="O1331" s="195">
        <v>446282</v>
      </c>
      <c r="P1331" s="195">
        <v>447216</v>
      </c>
      <c r="Q1331" s="195">
        <v>446862.5</v>
      </c>
      <c r="R1331" s="195">
        <v>444792</v>
      </c>
      <c r="S1331" s="195">
        <v>442253.5</v>
      </c>
      <c r="T1331" s="195">
        <v>440981</v>
      </c>
      <c r="U1331" s="195">
        <v>440462</v>
      </c>
      <c r="V1331" s="195">
        <v>440283.5</v>
      </c>
      <c r="W1331" s="195">
        <v>440926.5</v>
      </c>
      <c r="X1331" s="195">
        <v>441188</v>
      </c>
      <c r="Y1331" s="195">
        <v>439752</v>
      </c>
      <c r="Z1331" s="195">
        <v>436937.5</v>
      </c>
      <c r="AA1331" s="195">
        <v>434106</v>
      </c>
      <c r="AB1331" s="195">
        <v>433191</v>
      </c>
      <c r="AC1331" s="195">
        <v>435118</v>
      </c>
      <c r="AD1331" s="195">
        <v>439271</v>
      </c>
    </row>
    <row r="1332" spans="1:30" x14ac:dyDescent="0.2">
      <c r="A1332" s="77" t="s">
        <v>82</v>
      </c>
      <c r="B1332" s="79" t="s">
        <v>176</v>
      </c>
      <c r="C1332" s="105">
        <v>35</v>
      </c>
      <c r="D1332" s="105">
        <v>39</v>
      </c>
      <c r="E1332" s="105">
        <v>344780</v>
      </c>
      <c r="F1332" s="105">
        <v>348780</v>
      </c>
      <c r="G1332" s="105">
        <v>352514</v>
      </c>
      <c r="H1332" s="105">
        <v>356348</v>
      </c>
      <c r="I1332" s="105">
        <v>360876</v>
      </c>
      <c r="J1332" s="105">
        <v>366422</v>
      </c>
      <c r="K1332" s="105">
        <v>373434</v>
      </c>
      <c r="L1332" s="195">
        <v>393409.5</v>
      </c>
      <c r="M1332" s="195">
        <v>398572.5</v>
      </c>
      <c r="N1332" s="195">
        <v>404186</v>
      </c>
      <c r="O1332" s="195">
        <v>410759.5</v>
      </c>
      <c r="P1332" s="195">
        <v>417605</v>
      </c>
      <c r="Q1332" s="195">
        <v>424035.5</v>
      </c>
      <c r="R1332" s="195">
        <v>429543</v>
      </c>
      <c r="S1332" s="195">
        <v>433511.5</v>
      </c>
      <c r="T1332" s="195">
        <v>435809.5</v>
      </c>
      <c r="U1332" s="195">
        <v>436853</v>
      </c>
      <c r="V1332" s="195">
        <v>436621.5</v>
      </c>
      <c r="W1332" s="195">
        <v>434686.5</v>
      </c>
      <c r="X1332" s="195">
        <v>432289.5</v>
      </c>
      <c r="Y1332" s="195">
        <v>431152.5</v>
      </c>
      <c r="Z1332" s="195">
        <v>430763.5</v>
      </c>
      <c r="AA1332" s="195">
        <v>430709.5</v>
      </c>
      <c r="AB1332" s="195">
        <v>431469.5</v>
      </c>
      <c r="AC1332" s="195">
        <v>431850.5</v>
      </c>
      <c r="AD1332" s="195">
        <v>430544.5</v>
      </c>
    </row>
    <row r="1333" spans="1:30" x14ac:dyDescent="0.2">
      <c r="A1333" s="77" t="s">
        <v>82</v>
      </c>
      <c r="B1333" s="79" t="s">
        <v>176</v>
      </c>
      <c r="C1333" s="105">
        <v>40</v>
      </c>
      <c r="D1333" s="105">
        <v>44</v>
      </c>
      <c r="E1333" s="105">
        <v>315230</v>
      </c>
      <c r="F1333" s="105">
        <v>319589</v>
      </c>
      <c r="G1333" s="105">
        <v>324022</v>
      </c>
      <c r="H1333" s="105">
        <v>328427</v>
      </c>
      <c r="I1333" s="105">
        <v>332633</v>
      </c>
      <c r="J1333" s="105">
        <v>336561</v>
      </c>
      <c r="K1333" s="105">
        <v>340511</v>
      </c>
      <c r="L1333" s="195">
        <v>355226</v>
      </c>
      <c r="M1333" s="195">
        <v>361660</v>
      </c>
      <c r="N1333" s="195">
        <v>368198.5</v>
      </c>
      <c r="O1333" s="195">
        <v>374008</v>
      </c>
      <c r="P1333" s="195">
        <v>379381.5</v>
      </c>
      <c r="Q1333" s="195">
        <v>384728</v>
      </c>
      <c r="R1333" s="195">
        <v>389934</v>
      </c>
      <c r="S1333" s="195">
        <v>395593</v>
      </c>
      <c r="T1333" s="195">
        <v>402206.5</v>
      </c>
      <c r="U1333" s="195">
        <v>409090.5</v>
      </c>
      <c r="V1333" s="195">
        <v>415568.5</v>
      </c>
      <c r="W1333" s="195">
        <v>421135</v>
      </c>
      <c r="X1333" s="195">
        <v>425175.5</v>
      </c>
      <c r="Y1333" s="195">
        <v>427560.5</v>
      </c>
      <c r="Z1333" s="195">
        <v>428702</v>
      </c>
      <c r="AA1333" s="195">
        <v>428578</v>
      </c>
      <c r="AB1333" s="195">
        <v>426762</v>
      </c>
      <c r="AC1333" s="195">
        <v>424487</v>
      </c>
      <c r="AD1333" s="195">
        <v>423463</v>
      </c>
    </row>
    <row r="1334" spans="1:30" x14ac:dyDescent="0.2">
      <c r="A1334" s="77" t="s">
        <v>82</v>
      </c>
      <c r="B1334" s="79" t="s">
        <v>176</v>
      </c>
      <c r="C1334" s="105">
        <v>45</v>
      </c>
      <c r="D1334" s="105">
        <v>49</v>
      </c>
      <c r="E1334" s="105">
        <v>285110</v>
      </c>
      <c r="F1334" s="105">
        <v>289744</v>
      </c>
      <c r="G1334" s="105">
        <v>294344</v>
      </c>
      <c r="H1334" s="105">
        <v>298881</v>
      </c>
      <c r="I1334" s="105">
        <v>303317</v>
      </c>
      <c r="J1334" s="105">
        <v>307628</v>
      </c>
      <c r="K1334" s="105">
        <v>311956</v>
      </c>
      <c r="L1334" s="195">
        <v>314199</v>
      </c>
      <c r="M1334" s="195">
        <v>320875</v>
      </c>
      <c r="N1334" s="195">
        <v>327673</v>
      </c>
      <c r="O1334" s="195">
        <v>334709.5</v>
      </c>
      <c r="P1334" s="195">
        <v>341345.5</v>
      </c>
      <c r="Q1334" s="195">
        <v>347511</v>
      </c>
      <c r="R1334" s="195">
        <v>353953</v>
      </c>
      <c r="S1334" s="195">
        <v>360501.5</v>
      </c>
      <c r="T1334" s="195">
        <v>366332</v>
      </c>
      <c r="U1334" s="195">
        <v>371734</v>
      </c>
      <c r="V1334" s="195">
        <v>377113</v>
      </c>
      <c r="W1334" s="195">
        <v>382358</v>
      </c>
      <c r="X1334" s="195">
        <v>388053.5</v>
      </c>
      <c r="Y1334" s="195">
        <v>394694</v>
      </c>
      <c r="Z1334" s="195">
        <v>401601.5</v>
      </c>
      <c r="AA1334" s="195">
        <v>408105</v>
      </c>
      <c r="AB1334" s="195">
        <v>413706.5</v>
      </c>
      <c r="AC1334" s="195">
        <v>417801</v>
      </c>
      <c r="AD1334" s="195">
        <v>420258.5</v>
      </c>
    </row>
    <row r="1335" spans="1:30" x14ac:dyDescent="0.2">
      <c r="A1335" s="77" t="s">
        <v>82</v>
      </c>
      <c r="B1335" s="79" t="s">
        <v>176</v>
      </c>
      <c r="C1335" s="105">
        <v>50</v>
      </c>
      <c r="D1335" s="105">
        <v>54</v>
      </c>
      <c r="E1335" s="105">
        <v>251607</v>
      </c>
      <c r="F1335" s="105">
        <v>257257.99999999997</v>
      </c>
      <c r="G1335" s="105">
        <v>262605</v>
      </c>
      <c r="H1335" s="105">
        <v>267676</v>
      </c>
      <c r="I1335" s="105">
        <v>272564</v>
      </c>
      <c r="J1335" s="105">
        <v>277336</v>
      </c>
      <c r="K1335" s="105">
        <v>281921</v>
      </c>
      <c r="L1335" s="195">
        <v>276964</v>
      </c>
      <c r="M1335" s="195">
        <v>281644.5</v>
      </c>
      <c r="N1335" s="195">
        <v>287353</v>
      </c>
      <c r="O1335" s="195">
        <v>293367</v>
      </c>
      <c r="P1335" s="195">
        <v>299797</v>
      </c>
      <c r="Q1335" s="195">
        <v>306556.5</v>
      </c>
      <c r="R1335" s="195">
        <v>313209</v>
      </c>
      <c r="S1335" s="195">
        <v>319984.5</v>
      </c>
      <c r="T1335" s="195">
        <v>326997</v>
      </c>
      <c r="U1335" s="195">
        <v>333620.5</v>
      </c>
      <c r="V1335" s="195">
        <v>339785</v>
      </c>
      <c r="W1335" s="195">
        <v>346225.5</v>
      </c>
      <c r="X1335" s="195">
        <v>352773.5</v>
      </c>
      <c r="Y1335" s="195">
        <v>358615</v>
      </c>
      <c r="Z1335" s="195">
        <v>364036.5</v>
      </c>
      <c r="AA1335" s="195">
        <v>369435.5</v>
      </c>
      <c r="AB1335" s="195">
        <v>374705</v>
      </c>
      <c r="AC1335" s="195">
        <v>380423</v>
      </c>
      <c r="AD1335" s="195">
        <v>387070.5</v>
      </c>
    </row>
    <row r="1336" spans="1:30" x14ac:dyDescent="0.2">
      <c r="A1336" s="77" t="s">
        <v>82</v>
      </c>
      <c r="B1336" s="79" t="s">
        <v>176</v>
      </c>
      <c r="C1336" s="105">
        <v>55</v>
      </c>
      <c r="D1336" s="105">
        <v>59</v>
      </c>
      <c r="E1336" s="105">
        <v>209851</v>
      </c>
      <c r="F1336" s="105">
        <v>216787</v>
      </c>
      <c r="G1336" s="105">
        <v>223682</v>
      </c>
      <c r="H1336" s="105">
        <v>230440</v>
      </c>
      <c r="I1336" s="105">
        <v>236941</v>
      </c>
      <c r="J1336" s="105">
        <v>243099</v>
      </c>
      <c r="K1336" s="105">
        <v>248573</v>
      </c>
      <c r="L1336" s="195">
        <v>255831.5</v>
      </c>
      <c r="M1336" s="195">
        <v>258601.5</v>
      </c>
      <c r="N1336" s="195">
        <v>260730.00000000003</v>
      </c>
      <c r="O1336" s="195">
        <v>262951.5</v>
      </c>
      <c r="P1336" s="195">
        <v>265523.5</v>
      </c>
      <c r="Q1336" s="195">
        <v>268801</v>
      </c>
      <c r="R1336" s="195">
        <v>273476</v>
      </c>
      <c r="S1336" s="195">
        <v>279154.5</v>
      </c>
      <c r="T1336" s="195">
        <v>285133</v>
      </c>
      <c r="U1336" s="195">
        <v>291522</v>
      </c>
      <c r="V1336" s="195">
        <v>298237</v>
      </c>
      <c r="W1336" s="195">
        <v>304851.5</v>
      </c>
      <c r="X1336" s="195">
        <v>311591</v>
      </c>
      <c r="Y1336" s="195">
        <v>318563</v>
      </c>
      <c r="Z1336" s="195">
        <v>325156.5</v>
      </c>
      <c r="AA1336" s="195">
        <v>331304.5</v>
      </c>
      <c r="AB1336" s="195">
        <v>337724</v>
      </c>
      <c r="AC1336" s="195">
        <v>344252</v>
      </c>
      <c r="AD1336" s="195">
        <v>350090.5</v>
      </c>
    </row>
    <row r="1337" spans="1:30" x14ac:dyDescent="0.2">
      <c r="A1337" s="77" t="s">
        <v>82</v>
      </c>
      <c r="B1337" s="79" t="s">
        <v>176</v>
      </c>
      <c r="C1337" s="105">
        <v>60</v>
      </c>
      <c r="D1337" s="105">
        <v>64</v>
      </c>
      <c r="E1337" s="105">
        <v>163871</v>
      </c>
      <c r="F1337" s="105">
        <v>170892</v>
      </c>
      <c r="G1337" s="105">
        <v>178075</v>
      </c>
      <c r="H1337" s="105">
        <v>185355</v>
      </c>
      <c r="I1337" s="105">
        <v>192656</v>
      </c>
      <c r="J1337" s="105">
        <v>199918</v>
      </c>
      <c r="K1337" s="105">
        <v>206574</v>
      </c>
      <c r="L1337" s="195">
        <v>219318.5</v>
      </c>
      <c r="M1337" s="195">
        <v>226280.5</v>
      </c>
      <c r="N1337" s="195">
        <v>232346</v>
      </c>
      <c r="O1337" s="195">
        <v>237485</v>
      </c>
      <c r="P1337" s="195">
        <v>241923</v>
      </c>
      <c r="Q1337" s="195">
        <v>245673.5</v>
      </c>
      <c r="R1337" s="195">
        <v>248470.5</v>
      </c>
      <c r="S1337" s="195">
        <v>250652</v>
      </c>
      <c r="T1337" s="195">
        <v>252929</v>
      </c>
      <c r="U1337" s="195">
        <v>255550</v>
      </c>
      <c r="V1337" s="195">
        <v>258860</v>
      </c>
      <c r="W1337" s="195">
        <v>263522.5</v>
      </c>
      <c r="X1337" s="195">
        <v>269152.5</v>
      </c>
      <c r="Y1337" s="195">
        <v>275073</v>
      </c>
      <c r="Z1337" s="195">
        <v>281394.5</v>
      </c>
      <c r="AA1337" s="195">
        <v>288038.5</v>
      </c>
      <c r="AB1337" s="195">
        <v>294590</v>
      </c>
      <c r="AC1337" s="195">
        <v>301262.5</v>
      </c>
      <c r="AD1337" s="195">
        <v>308164.5</v>
      </c>
    </row>
    <row r="1338" spans="1:30" x14ac:dyDescent="0.2">
      <c r="A1338" s="77" t="s">
        <v>82</v>
      </c>
      <c r="B1338" s="79" t="s">
        <v>176</v>
      </c>
      <c r="C1338" s="105">
        <v>65</v>
      </c>
      <c r="D1338" s="105">
        <v>69</v>
      </c>
      <c r="E1338" s="105">
        <v>120182</v>
      </c>
      <c r="F1338" s="105">
        <v>125818</v>
      </c>
      <c r="G1338" s="105">
        <v>131973</v>
      </c>
      <c r="H1338" s="105">
        <v>138551</v>
      </c>
      <c r="I1338" s="105">
        <v>145419</v>
      </c>
      <c r="J1338" s="105">
        <v>152487</v>
      </c>
      <c r="K1338" s="105">
        <v>159080</v>
      </c>
      <c r="L1338" s="195">
        <v>164087</v>
      </c>
      <c r="M1338" s="195">
        <v>173067.5</v>
      </c>
      <c r="N1338" s="195">
        <v>181930.5</v>
      </c>
      <c r="O1338" s="195">
        <v>190534</v>
      </c>
      <c r="P1338" s="195">
        <v>198684</v>
      </c>
      <c r="Q1338" s="195">
        <v>206186.5</v>
      </c>
      <c r="R1338" s="195">
        <v>212907</v>
      </c>
      <c r="S1338" s="195">
        <v>218791</v>
      </c>
      <c r="T1338" s="195">
        <v>223808</v>
      </c>
      <c r="U1338" s="195">
        <v>228172.5</v>
      </c>
      <c r="V1338" s="195">
        <v>231894.5</v>
      </c>
      <c r="W1338" s="195">
        <v>234714.5</v>
      </c>
      <c r="X1338" s="195">
        <v>236954.5</v>
      </c>
      <c r="Y1338" s="195">
        <v>239292.5</v>
      </c>
      <c r="Z1338" s="195">
        <v>241969.5</v>
      </c>
      <c r="AA1338" s="195">
        <v>245309.5</v>
      </c>
      <c r="AB1338" s="195">
        <v>249933</v>
      </c>
      <c r="AC1338" s="195">
        <v>255473.5</v>
      </c>
      <c r="AD1338" s="195">
        <v>261293.5</v>
      </c>
    </row>
    <row r="1339" spans="1:30" x14ac:dyDescent="0.2">
      <c r="A1339" s="77" t="s">
        <v>82</v>
      </c>
      <c r="B1339" s="79" t="s">
        <v>176</v>
      </c>
      <c r="C1339" s="105">
        <v>70</v>
      </c>
      <c r="D1339" s="105">
        <v>74</v>
      </c>
      <c r="E1339" s="105">
        <v>87068</v>
      </c>
      <c r="F1339" s="105">
        <v>89847</v>
      </c>
      <c r="G1339" s="105">
        <v>93411</v>
      </c>
      <c r="H1339" s="105">
        <v>97665</v>
      </c>
      <c r="I1339" s="105">
        <v>102472</v>
      </c>
      <c r="J1339" s="105">
        <v>107760</v>
      </c>
      <c r="K1339" s="105">
        <v>112905</v>
      </c>
      <c r="L1339" s="195">
        <v>111318.5</v>
      </c>
      <c r="M1339" s="195">
        <v>117612.5</v>
      </c>
      <c r="N1339" s="195">
        <v>124667.5</v>
      </c>
      <c r="O1339" s="195">
        <v>132517</v>
      </c>
      <c r="P1339" s="195">
        <v>140689.5</v>
      </c>
      <c r="Q1339" s="195">
        <v>149030</v>
      </c>
      <c r="R1339" s="195">
        <v>157377</v>
      </c>
      <c r="S1339" s="195">
        <v>165632.5</v>
      </c>
      <c r="T1339" s="195">
        <v>173665</v>
      </c>
      <c r="U1339" s="195">
        <v>181296</v>
      </c>
      <c r="V1339" s="195">
        <v>188349</v>
      </c>
      <c r="W1339" s="195">
        <v>194698</v>
      </c>
      <c r="X1339" s="195">
        <v>200290.5</v>
      </c>
      <c r="Y1339" s="195">
        <v>205098.5</v>
      </c>
      <c r="Z1339" s="195">
        <v>209320</v>
      </c>
      <c r="AA1339" s="195">
        <v>212958.5</v>
      </c>
      <c r="AB1339" s="195">
        <v>215768.5</v>
      </c>
      <c r="AC1339" s="195">
        <v>218051</v>
      </c>
      <c r="AD1339" s="195">
        <v>220437.5</v>
      </c>
    </row>
    <row r="1340" spans="1:30" x14ac:dyDescent="0.2">
      <c r="A1340" s="77" t="s">
        <v>82</v>
      </c>
      <c r="B1340" s="79" t="s">
        <v>176</v>
      </c>
      <c r="C1340" s="105">
        <v>75</v>
      </c>
      <c r="D1340" s="105">
        <v>79</v>
      </c>
      <c r="E1340" s="105">
        <v>67103</v>
      </c>
      <c r="F1340" s="105">
        <v>68226</v>
      </c>
      <c r="G1340" s="105">
        <v>69066</v>
      </c>
      <c r="H1340" s="105">
        <v>69992</v>
      </c>
      <c r="I1340" s="105">
        <v>71472</v>
      </c>
      <c r="J1340" s="105">
        <v>73762</v>
      </c>
      <c r="K1340" s="105">
        <v>76286</v>
      </c>
      <c r="L1340" s="195">
        <v>72183</v>
      </c>
      <c r="M1340" s="195">
        <v>76153.5</v>
      </c>
      <c r="N1340" s="195">
        <v>80635</v>
      </c>
      <c r="O1340" s="195">
        <v>85270</v>
      </c>
      <c r="P1340" s="195">
        <v>90268</v>
      </c>
      <c r="Q1340" s="195">
        <v>95588</v>
      </c>
      <c r="R1340" s="195">
        <v>101179</v>
      </c>
      <c r="S1340" s="195">
        <v>107440.5</v>
      </c>
      <c r="T1340" s="195">
        <v>114394</v>
      </c>
      <c r="U1340" s="195">
        <v>121641.5</v>
      </c>
      <c r="V1340" s="195">
        <v>129053</v>
      </c>
      <c r="W1340" s="195">
        <v>136490</v>
      </c>
      <c r="X1340" s="195">
        <v>143863.5</v>
      </c>
      <c r="Y1340" s="195">
        <v>151059</v>
      </c>
      <c r="Z1340" s="195">
        <v>157923</v>
      </c>
      <c r="AA1340" s="195">
        <v>164297</v>
      </c>
      <c r="AB1340" s="195">
        <v>170068.5</v>
      </c>
      <c r="AC1340" s="195">
        <v>175196.5</v>
      </c>
      <c r="AD1340" s="195">
        <v>179655.5</v>
      </c>
    </row>
    <row r="1341" spans="1:30" x14ac:dyDescent="0.2">
      <c r="A1341" s="77" t="s">
        <v>82</v>
      </c>
      <c r="B1341" s="79" t="s">
        <v>176</v>
      </c>
      <c r="C1341" s="105">
        <v>80</v>
      </c>
      <c r="D1341" s="105">
        <v>84</v>
      </c>
      <c r="E1341" s="105">
        <v>42979</v>
      </c>
      <c r="F1341" s="105">
        <v>45006</v>
      </c>
      <c r="G1341" s="105">
        <v>47097</v>
      </c>
      <c r="H1341" s="105">
        <v>49120</v>
      </c>
      <c r="I1341" s="105">
        <v>50873</v>
      </c>
      <c r="J1341" s="105">
        <v>52296</v>
      </c>
      <c r="K1341" s="105">
        <v>53323</v>
      </c>
      <c r="L1341" s="195">
        <v>51564.5</v>
      </c>
      <c r="M1341" s="195">
        <v>51513.5</v>
      </c>
      <c r="N1341" s="195">
        <v>51713.5</v>
      </c>
      <c r="O1341" s="195">
        <v>52527</v>
      </c>
      <c r="P1341" s="195">
        <v>54086</v>
      </c>
      <c r="Q1341" s="195">
        <v>56474.5</v>
      </c>
      <c r="R1341" s="195">
        <v>59744</v>
      </c>
      <c r="S1341" s="195">
        <v>63398</v>
      </c>
      <c r="T1341" s="195">
        <v>67165</v>
      </c>
      <c r="U1341" s="195">
        <v>71237.5</v>
      </c>
      <c r="V1341" s="195">
        <v>75596.5</v>
      </c>
      <c r="W1341" s="195">
        <v>80209.5</v>
      </c>
      <c r="X1341" s="195">
        <v>85365.5</v>
      </c>
      <c r="Y1341" s="195">
        <v>91073</v>
      </c>
      <c r="Z1341" s="195">
        <v>97033</v>
      </c>
      <c r="AA1341" s="195">
        <v>103143</v>
      </c>
      <c r="AB1341" s="195">
        <v>109292</v>
      </c>
      <c r="AC1341" s="195">
        <v>115413</v>
      </c>
      <c r="AD1341" s="195">
        <v>121415</v>
      </c>
    </row>
    <row r="1342" spans="1:30" x14ac:dyDescent="0.2">
      <c r="A1342" s="77" t="s">
        <v>82</v>
      </c>
      <c r="B1342" s="79" t="s">
        <v>176</v>
      </c>
      <c r="C1342" s="105">
        <v>85</v>
      </c>
      <c r="D1342" s="105">
        <v>89</v>
      </c>
      <c r="E1342" s="105">
        <v>22514</v>
      </c>
      <c r="F1342" s="105">
        <v>24091</v>
      </c>
      <c r="G1342" s="105">
        <v>25592</v>
      </c>
      <c r="H1342" s="105">
        <v>26993</v>
      </c>
      <c r="I1342" s="105">
        <v>28402</v>
      </c>
      <c r="J1342" s="105">
        <v>29842</v>
      </c>
      <c r="K1342" s="105">
        <v>31534</v>
      </c>
      <c r="L1342" s="195">
        <v>31598.5</v>
      </c>
      <c r="M1342" s="195">
        <v>32804</v>
      </c>
      <c r="N1342" s="195">
        <v>33688</v>
      </c>
      <c r="O1342" s="195">
        <v>34241</v>
      </c>
      <c r="P1342" s="195">
        <v>34543.5</v>
      </c>
      <c r="Q1342" s="195">
        <v>34643.5</v>
      </c>
      <c r="R1342" s="195">
        <v>34696.5</v>
      </c>
      <c r="S1342" s="195">
        <v>34930.5</v>
      </c>
      <c r="T1342" s="195">
        <v>35594.5</v>
      </c>
      <c r="U1342" s="195">
        <v>36781</v>
      </c>
      <c r="V1342" s="195">
        <v>38547</v>
      </c>
      <c r="W1342" s="195">
        <v>40923</v>
      </c>
      <c r="X1342" s="195">
        <v>43539</v>
      </c>
      <c r="Y1342" s="195">
        <v>46222</v>
      </c>
      <c r="Z1342" s="195">
        <v>49136.5</v>
      </c>
      <c r="AA1342" s="195">
        <v>52279.5</v>
      </c>
      <c r="AB1342" s="195">
        <v>55636.5</v>
      </c>
      <c r="AC1342" s="195">
        <v>59384</v>
      </c>
      <c r="AD1342" s="195">
        <v>63520</v>
      </c>
    </row>
    <row r="1343" spans="1:30" x14ac:dyDescent="0.2">
      <c r="A1343" s="77" t="s">
        <v>82</v>
      </c>
      <c r="B1343" s="79" t="s">
        <v>176</v>
      </c>
      <c r="C1343" s="105">
        <v>90</v>
      </c>
      <c r="D1343" s="105">
        <v>94</v>
      </c>
      <c r="E1343" s="105">
        <v>9566</v>
      </c>
      <c r="F1343" s="105">
        <v>10496</v>
      </c>
      <c r="G1343" s="105">
        <v>11262</v>
      </c>
      <c r="H1343" s="105">
        <v>11999</v>
      </c>
      <c r="I1343" s="105">
        <v>12712</v>
      </c>
      <c r="J1343" s="105">
        <v>13464</v>
      </c>
      <c r="K1343" s="105">
        <v>14643</v>
      </c>
      <c r="L1343" s="195">
        <v>13148.5</v>
      </c>
      <c r="M1343" s="195">
        <v>13977</v>
      </c>
      <c r="N1343" s="195">
        <v>14799</v>
      </c>
      <c r="O1343" s="195">
        <v>15580</v>
      </c>
      <c r="P1343" s="195">
        <v>16341.5</v>
      </c>
      <c r="Q1343" s="195">
        <v>17101.5</v>
      </c>
      <c r="R1343" s="195">
        <v>17789</v>
      </c>
      <c r="S1343" s="195">
        <v>18292.5</v>
      </c>
      <c r="T1343" s="195">
        <v>18608</v>
      </c>
      <c r="U1343" s="195">
        <v>18796</v>
      </c>
      <c r="V1343" s="195">
        <v>18891</v>
      </c>
      <c r="W1343" s="195">
        <v>18975.5</v>
      </c>
      <c r="X1343" s="195">
        <v>19167.5</v>
      </c>
      <c r="Y1343" s="195">
        <v>19607</v>
      </c>
      <c r="Z1343" s="195">
        <v>20351</v>
      </c>
      <c r="AA1343" s="195">
        <v>21426</v>
      </c>
      <c r="AB1343" s="195">
        <v>22843</v>
      </c>
      <c r="AC1343" s="195">
        <v>24377</v>
      </c>
      <c r="AD1343" s="195">
        <v>25942</v>
      </c>
    </row>
    <row r="1344" spans="1:30" x14ac:dyDescent="0.2">
      <c r="A1344" s="77" t="s">
        <v>82</v>
      </c>
      <c r="B1344" s="79" t="s">
        <v>176</v>
      </c>
      <c r="C1344" s="105">
        <v>95</v>
      </c>
      <c r="D1344" s="105">
        <v>99</v>
      </c>
      <c r="E1344" s="105">
        <v>3158</v>
      </c>
      <c r="F1344" s="105">
        <v>3504</v>
      </c>
      <c r="G1344" s="105">
        <v>3942</v>
      </c>
      <c r="H1344" s="105">
        <v>4351</v>
      </c>
      <c r="I1344" s="105">
        <v>4645</v>
      </c>
      <c r="J1344" s="105">
        <v>4771</v>
      </c>
      <c r="K1344" s="105">
        <v>5232</v>
      </c>
      <c r="L1344" s="195">
        <v>3750</v>
      </c>
      <c r="M1344" s="195">
        <v>4001.5</v>
      </c>
      <c r="N1344" s="195">
        <v>4273</v>
      </c>
      <c r="O1344" s="195">
        <v>4565</v>
      </c>
      <c r="P1344" s="195">
        <v>4876.5</v>
      </c>
      <c r="Q1344" s="195">
        <v>5203.5</v>
      </c>
      <c r="R1344" s="195">
        <v>5538</v>
      </c>
      <c r="S1344" s="195">
        <v>5869.5</v>
      </c>
      <c r="T1344" s="195">
        <v>6184.5</v>
      </c>
      <c r="U1344" s="195">
        <v>6495</v>
      </c>
      <c r="V1344" s="195">
        <v>6808</v>
      </c>
      <c r="W1344" s="195">
        <v>7091.5</v>
      </c>
      <c r="X1344" s="195">
        <v>7296</v>
      </c>
      <c r="Y1344" s="195">
        <v>7421</v>
      </c>
      <c r="Z1344" s="195">
        <v>7500.5</v>
      </c>
      <c r="AA1344" s="195">
        <v>7552.5</v>
      </c>
      <c r="AB1344" s="195">
        <v>7610</v>
      </c>
      <c r="AC1344" s="195">
        <v>7716</v>
      </c>
      <c r="AD1344" s="195">
        <v>7928.5</v>
      </c>
    </row>
    <row r="1345" spans="1:30" x14ac:dyDescent="0.2">
      <c r="A1345" s="77" t="s">
        <v>82</v>
      </c>
      <c r="B1345" s="79" t="s">
        <v>176</v>
      </c>
      <c r="C1345" s="105">
        <v>100</v>
      </c>
      <c r="D1345" s="105">
        <v>104</v>
      </c>
      <c r="E1345" s="105">
        <v>917</v>
      </c>
      <c r="F1345" s="105">
        <v>1006.9999999999999</v>
      </c>
      <c r="G1345" s="105">
        <v>1104</v>
      </c>
      <c r="H1345" s="105">
        <v>1211</v>
      </c>
      <c r="I1345" s="105">
        <v>1328</v>
      </c>
      <c r="J1345" s="105">
        <v>1456</v>
      </c>
      <c r="K1345" s="105">
        <v>1596</v>
      </c>
      <c r="L1345" s="195">
        <v>769</v>
      </c>
      <c r="M1345" s="195">
        <v>840</v>
      </c>
      <c r="N1345" s="195">
        <v>911</v>
      </c>
      <c r="O1345" s="195">
        <v>981</v>
      </c>
      <c r="P1345" s="195">
        <v>1052</v>
      </c>
      <c r="Q1345" s="195">
        <v>1125.5</v>
      </c>
      <c r="R1345" s="195">
        <v>1203</v>
      </c>
      <c r="S1345" s="195">
        <v>1285.5</v>
      </c>
      <c r="T1345" s="195">
        <v>1375</v>
      </c>
      <c r="U1345" s="195">
        <v>1470.5</v>
      </c>
      <c r="V1345" s="195">
        <v>1568</v>
      </c>
      <c r="W1345" s="195">
        <v>1667.5</v>
      </c>
      <c r="X1345" s="195">
        <v>1770</v>
      </c>
      <c r="Y1345" s="195">
        <v>1869</v>
      </c>
      <c r="Z1345" s="195">
        <v>1966</v>
      </c>
      <c r="AA1345" s="195">
        <v>2065.5</v>
      </c>
      <c r="AB1345" s="195">
        <v>2158</v>
      </c>
      <c r="AC1345" s="195">
        <v>2229</v>
      </c>
      <c r="AD1345" s="195">
        <v>2276.5</v>
      </c>
    </row>
    <row r="1346" spans="1:30" x14ac:dyDescent="0.2">
      <c r="A1346" s="77" t="s">
        <v>212</v>
      </c>
      <c r="B1346" s="79" t="s">
        <v>175</v>
      </c>
      <c r="C1346" s="105">
        <v>0</v>
      </c>
      <c r="D1346" s="105">
        <v>4</v>
      </c>
      <c r="E1346" s="105">
        <v>5580</v>
      </c>
      <c r="F1346" s="105">
        <v>5648</v>
      </c>
      <c r="G1346" s="105">
        <v>5646</v>
      </c>
      <c r="H1346" s="105">
        <v>5600</v>
      </c>
      <c r="I1346" s="105">
        <v>5538</v>
      </c>
      <c r="J1346" s="105">
        <v>5485</v>
      </c>
      <c r="K1346" s="105">
        <v>5411</v>
      </c>
      <c r="L1346" s="195">
        <v>3470</v>
      </c>
      <c r="M1346" s="195">
        <v>3395</v>
      </c>
      <c r="N1346" s="195">
        <v>3334.5</v>
      </c>
      <c r="O1346" s="195">
        <v>3286.5</v>
      </c>
      <c r="P1346" s="195">
        <v>3248.5</v>
      </c>
      <c r="Q1346" s="195">
        <v>3219.5</v>
      </c>
      <c r="R1346" s="195">
        <v>3200.5</v>
      </c>
      <c r="S1346" s="195">
        <v>3187</v>
      </c>
      <c r="T1346" s="195">
        <v>3174.5</v>
      </c>
      <c r="U1346" s="195">
        <v>3163</v>
      </c>
      <c r="V1346" s="195">
        <v>3152</v>
      </c>
      <c r="W1346" s="195">
        <v>3139.5</v>
      </c>
      <c r="X1346" s="195">
        <v>3127</v>
      </c>
      <c r="Y1346" s="195">
        <v>3115.5</v>
      </c>
      <c r="Z1346" s="195">
        <v>3100.5</v>
      </c>
      <c r="AA1346" s="195">
        <v>3084</v>
      </c>
      <c r="AB1346" s="195">
        <v>3067.5</v>
      </c>
      <c r="AC1346" s="195">
        <v>3047.5</v>
      </c>
      <c r="AD1346" s="195">
        <v>3025</v>
      </c>
    </row>
    <row r="1347" spans="1:30" x14ac:dyDescent="0.2">
      <c r="A1347" s="77" t="s">
        <v>212</v>
      </c>
      <c r="B1347" s="79" t="s">
        <v>175</v>
      </c>
      <c r="C1347" s="105">
        <v>5</v>
      </c>
      <c r="D1347" s="105">
        <v>9</v>
      </c>
      <c r="E1347" s="105">
        <v>5657</v>
      </c>
      <c r="F1347" s="105">
        <v>5550</v>
      </c>
      <c r="G1347" s="105">
        <v>5502</v>
      </c>
      <c r="H1347" s="105">
        <v>5507</v>
      </c>
      <c r="I1347" s="105">
        <v>5539</v>
      </c>
      <c r="J1347" s="105">
        <v>5563</v>
      </c>
      <c r="K1347" s="105">
        <v>5576</v>
      </c>
      <c r="L1347" s="195">
        <v>4028.5</v>
      </c>
      <c r="M1347" s="195">
        <v>3926.5</v>
      </c>
      <c r="N1347" s="195">
        <v>3804</v>
      </c>
      <c r="O1347" s="195">
        <v>3669.5</v>
      </c>
      <c r="P1347" s="195">
        <v>3543</v>
      </c>
      <c r="Q1347" s="195">
        <v>3443.5</v>
      </c>
      <c r="R1347" s="195">
        <v>3369.5</v>
      </c>
      <c r="S1347" s="195">
        <v>3309.5</v>
      </c>
      <c r="T1347" s="195">
        <v>3261.5</v>
      </c>
      <c r="U1347" s="195">
        <v>3224</v>
      </c>
      <c r="V1347" s="195">
        <v>3194.5</v>
      </c>
      <c r="W1347" s="195">
        <v>3175</v>
      </c>
      <c r="X1347" s="195">
        <v>3161.5</v>
      </c>
      <c r="Y1347" s="195">
        <v>3150</v>
      </c>
      <c r="Z1347" s="195">
        <v>3139.5</v>
      </c>
      <c r="AA1347" s="195">
        <v>3127.5</v>
      </c>
      <c r="AB1347" s="195">
        <v>3115.5</v>
      </c>
      <c r="AC1347" s="195">
        <v>3104</v>
      </c>
      <c r="AD1347" s="195">
        <v>3091.5</v>
      </c>
    </row>
    <row r="1348" spans="1:30" x14ac:dyDescent="0.2">
      <c r="A1348" s="77" t="s">
        <v>212</v>
      </c>
      <c r="B1348" s="79" t="s">
        <v>175</v>
      </c>
      <c r="C1348" s="105">
        <v>10</v>
      </c>
      <c r="D1348" s="105">
        <v>14</v>
      </c>
      <c r="E1348" s="105">
        <v>6644</v>
      </c>
      <c r="F1348" s="105">
        <v>6387</v>
      </c>
      <c r="G1348" s="105">
        <v>6155</v>
      </c>
      <c r="H1348" s="105">
        <v>5950</v>
      </c>
      <c r="I1348" s="105">
        <v>5776</v>
      </c>
      <c r="J1348" s="105">
        <v>5646</v>
      </c>
      <c r="K1348" s="105">
        <v>5569</v>
      </c>
      <c r="L1348" s="195">
        <v>4076.5000000000005</v>
      </c>
      <c r="M1348" s="195">
        <v>4106.5</v>
      </c>
      <c r="N1348" s="195">
        <v>4109.5</v>
      </c>
      <c r="O1348" s="195">
        <v>4100</v>
      </c>
      <c r="P1348" s="195">
        <v>4075.9999999999995</v>
      </c>
      <c r="Q1348" s="195">
        <v>4013</v>
      </c>
      <c r="R1348" s="195">
        <v>3911.5</v>
      </c>
      <c r="S1348" s="195">
        <v>3790</v>
      </c>
      <c r="T1348" s="195">
        <v>3655.5</v>
      </c>
      <c r="U1348" s="195">
        <v>3529</v>
      </c>
      <c r="V1348" s="195">
        <v>3431</v>
      </c>
      <c r="W1348" s="195">
        <v>3356.5</v>
      </c>
      <c r="X1348" s="195">
        <v>3296</v>
      </c>
      <c r="Y1348" s="195">
        <v>3248.5</v>
      </c>
      <c r="Z1348" s="195">
        <v>3211</v>
      </c>
      <c r="AA1348" s="195">
        <v>3182</v>
      </c>
      <c r="AB1348" s="195">
        <v>3162</v>
      </c>
      <c r="AC1348" s="195">
        <v>3148.5</v>
      </c>
      <c r="AD1348" s="195">
        <v>3137</v>
      </c>
    </row>
    <row r="1349" spans="1:30" x14ac:dyDescent="0.2">
      <c r="A1349" s="77" t="s">
        <v>212</v>
      </c>
      <c r="B1349" s="79" t="s">
        <v>175</v>
      </c>
      <c r="C1349" s="105">
        <v>15</v>
      </c>
      <c r="D1349" s="105">
        <v>19</v>
      </c>
      <c r="E1349" s="105">
        <v>7970</v>
      </c>
      <c r="F1349" s="105">
        <v>7712</v>
      </c>
      <c r="G1349" s="105">
        <v>7441</v>
      </c>
      <c r="H1349" s="105">
        <v>7166</v>
      </c>
      <c r="I1349" s="105">
        <v>6891</v>
      </c>
      <c r="J1349" s="105">
        <v>6622</v>
      </c>
      <c r="K1349" s="105">
        <v>6372</v>
      </c>
      <c r="L1349" s="195">
        <v>3785.5</v>
      </c>
      <c r="M1349" s="195">
        <v>3798.5</v>
      </c>
      <c r="N1349" s="195">
        <v>3853</v>
      </c>
      <c r="O1349" s="195">
        <v>3923</v>
      </c>
      <c r="P1349" s="195">
        <v>3986</v>
      </c>
      <c r="Q1349" s="195">
        <v>4038.0000000000005</v>
      </c>
      <c r="R1349" s="195">
        <v>4067</v>
      </c>
      <c r="S1349" s="195">
        <v>4070.5</v>
      </c>
      <c r="T1349" s="195">
        <v>4062.0000000000005</v>
      </c>
      <c r="U1349" s="195">
        <v>4038.5</v>
      </c>
      <c r="V1349" s="195">
        <v>3975.5</v>
      </c>
      <c r="W1349" s="195">
        <v>3874</v>
      </c>
      <c r="X1349" s="195">
        <v>3753</v>
      </c>
      <c r="Y1349" s="195">
        <v>3619</v>
      </c>
      <c r="Z1349" s="195">
        <v>3492.5</v>
      </c>
      <c r="AA1349" s="195">
        <v>3394</v>
      </c>
      <c r="AB1349" s="195">
        <v>3319.5</v>
      </c>
      <c r="AC1349" s="195">
        <v>3259.5</v>
      </c>
      <c r="AD1349" s="195">
        <v>3212.5</v>
      </c>
    </row>
    <row r="1350" spans="1:30" x14ac:dyDescent="0.2">
      <c r="A1350" s="77" t="s">
        <v>212</v>
      </c>
      <c r="B1350" s="79" t="s">
        <v>175</v>
      </c>
      <c r="C1350" s="105">
        <v>20</v>
      </c>
      <c r="D1350" s="105">
        <v>24</v>
      </c>
      <c r="E1350" s="105">
        <v>8549</v>
      </c>
      <c r="F1350" s="105">
        <v>8599</v>
      </c>
      <c r="G1350" s="105">
        <v>8530</v>
      </c>
      <c r="H1350" s="105">
        <v>8365</v>
      </c>
      <c r="I1350" s="105">
        <v>8151</v>
      </c>
      <c r="J1350" s="105">
        <v>7919</v>
      </c>
      <c r="K1350" s="105">
        <v>7674</v>
      </c>
      <c r="L1350" s="195">
        <v>3986.5</v>
      </c>
      <c r="M1350" s="195">
        <v>3929.5</v>
      </c>
      <c r="N1350" s="195">
        <v>3863.5</v>
      </c>
      <c r="O1350" s="195">
        <v>3790.5</v>
      </c>
      <c r="P1350" s="195">
        <v>3726</v>
      </c>
      <c r="Q1350" s="195">
        <v>3694</v>
      </c>
      <c r="R1350" s="195">
        <v>3708</v>
      </c>
      <c r="S1350" s="195">
        <v>3762.5</v>
      </c>
      <c r="T1350" s="195">
        <v>3833</v>
      </c>
      <c r="U1350" s="195">
        <v>3895.5</v>
      </c>
      <c r="V1350" s="195">
        <v>3947.5</v>
      </c>
      <c r="W1350" s="195">
        <v>3978</v>
      </c>
      <c r="X1350" s="195">
        <v>3981.5</v>
      </c>
      <c r="Y1350" s="195">
        <v>3972</v>
      </c>
      <c r="Z1350" s="195">
        <v>3948.5</v>
      </c>
      <c r="AA1350" s="195">
        <v>3885.5</v>
      </c>
      <c r="AB1350" s="195">
        <v>3785</v>
      </c>
      <c r="AC1350" s="195">
        <v>3664.5</v>
      </c>
      <c r="AD1350" s="195">
        <v>3530</v>
      </c>
    </row>
    <row r="1351" spans="1:30" x14ac:dyDescent="0.2">
      <c r="A1351" s="77" t="s">
        <v>212</v>
      </c>
      <c r="B1351" s="79" t="s">
        <v>175</v>
      </c>
      <c r="C1351" s="105">
        <v>25</v>
      </c>
      <c r="D1351" s="105">
        <v>29</v>
      </c>
      <c r="E1351" s="105">
        <v>7057</v>
      </c>
      <c r="F1351" s="105">
        <v>7284</v>
      </c>
      <c r="G1351" s="105">
        <v>7621</v>
      </c>
      <c r="H1351" s="105">
        <v>8000.9999999999991</v>
      </c>
      <c r="I1351" s="105">
        <v>8313</v>
      </c>
      <c r="J1351" s="105">
        <v>8486</v>
      </c>
      <c r="K1351" s="105">
        <v>8548</v>
      </c>
      <c r="L1351" s="195">
        <v>4147</v>
      </c>
      <c r="M1351" s="195">
        <v>4101</v>
      </c>
      <c r="N1351" s="195">
        <v>4038.0000000000005</v>
      </c>
      <c r="O1351" s="195">
        <v>3977.5</v>
      </c>
      <c r="P1351" s="195">
        <v>3924</v>
      </c>
      <c r="Q1351" s="195">
        <v>3872.5</v>
      </c>
      <c r="R1351" s="195">
        <v>3816</v>
      </c>
      <c r="S1351" s="195">
        <v>3751</v>
      </c>
      <c r="T1351" s="195">
        <v>3678</v>
      </c>
      <c r="U1351" s="195">
        <v>3614.5</v>
      </c>
      <c r="V1351" s="195">
        <v>3583.5</v>
      </c>
      <c r="W1351" s="195">
        <v>3597.5</v>
      </c>
      <c r="X1351" s="195">
        <v>3652.5</v>
      </c>
      <c r="Y1351" s="195">
        <v>3723</v>
      </c>
      <c r="Z1351" s="195">
        <v>3785.5</v>
      </c>
      <c r="AA1351" s="195">
        <v>3837.5</v>
      </c>
      <c r="AB1351" s="195">
        <v>3866.5</v>
      </c>
      <c r="AC1351" s="195">
        <v>3869</v>
      </c>
      <c r="AD1351" s="195">
        <v>3861</v>
      </c>
    </row>
    <row r="1352" spans="1:30" x14ac:dyDescent="0.2">
      <c r="A1352" s="77" t="s">
        <v>212</v>
      </c>
      <c r="B1352" s="79" t="s">
        <v>175</v>
      </c>
      <c r="C1352" s="105">
        <v>30</v>
      </c>
      <c r="D1352" s="105">
        <v>34</v>
      </c>
      <c r="E1352" s="105">
        <v>6914</v>
      </c>
      <c r="F1352" s="105">
        <v>6921</v>
      </c>
      <c r="G1352" s="105">
        <v>6885</v>
      </c>
      <c r="H1352" s="105">
        <v>6846</v>
      </c>
      <c r="I1352" s="105">
        <v>6872</v>
      </c>
      <c r="J1352" s="105">
        <v>7001</v>
      </c>
      <c r="K1352" s="105">
        <v>7235</v>
      </c>
      <c r="L1352" s="195">
        <v>3656</v>
      </c>
      <c r="M1352" s="195">
        <v>3766.5</v>
      </c>
      <c r="N1352" s="195">
        <v>3876.5</v>
      </c>
      <c r="O1352" s="195">
        <v>3976.5</v>
      </c>
      <c r="P1352" s="195">
        <v>4037</v>
      </c>
      <c r="Q1352" s="195">
        <v>4035</v>
      </c>
      <c r="R1352" s="195">
        <v>3991.5</v>
      </c>
      <c r="S1352" s="195">
        <v>3930.5</v>
      </c>
      <c r="T1352" s="195">
        <v>3871</v>
      </c>
      <c r="U1352" s="195">
        <v>3818.5</v>
      </c>
      <c r="V1352" s="195">
        <v>3767.5</v>
      </c>
      <c r="W1352" s="195">
        <v>3712</v>
      </c>
      <c r="X1352" s="195">
        <v>3647.5</v>
      </c>
      <c r="Y1352" s="195">
        <v>3575</v>
      </c>
      <c r="Z1352" s="195">
        <v>3512</v>
      </c>
      <c r="AA1352" s="195">
        <v>3481</v>
      </c>
      <c r="AB1352" s="195">
        <v>3496</v>
      </c>
      <c r="AC1352" s="195">
        <v>3550.5</v>
      </c>
      <c r="AD1352" s="195">
        <v>3620</v>
      </c>
    </row>
    <row r="1353" spans="1:30" x14ac:dyDescent="0.2">
      <c r="A1353" s="77" t="s">
        <v>212</v>
      </c>
      <c r="B1353" s="79" t="s">
        <v>175</v>
      </c>
      <c r="C1353" s="105">
        <v>35</v>
      </c>
      <c r="D1353" s="105">
        <v>39</v>
      </c>
      <c r="E1353" s="105">
        <v>6398</v>
      </c>
      <c r="F1353" s="105">
        <v>6475</v>
      </c>
      <c r="G1353" s="105">
        <v>6584</v>
      </c>
      <c r="H1353" s="105">
        <v>6701</v>
      </c>
      <c r="I1353" s="105">
        <v>6795</v>
      </c>
      <c r="J1353" s="105">
        <v>6846</v>
      </c>
      <c r="K1353" s="105">
        <v>6862</v>
      </c>
      <c r="L1353" s="195">
        <v>3615</v>
      </c>
      <c r="M1353" s="195">
        <v>3539.5</v>
      </c>
      <c r="N1353" s="195">
        <v>3483.5</v>
      </c>
      <c r="O1353" s="195">
        <v>3455</v>
      </c>
      <c r="P1353" s="195">
        <v>3474</v>
      </c>
      <c r="Q1353" s="195">
        <v>3553.5</v>
      </c>
      <c r="R1353" s="195">
        <v>3664.5</v>
      </c>
      <c r="S1353" s="195">
        <v>3774.5</v>
      </c>
      <c r="T1353" s="195">
        <v>3873.5</v>
      </c>
      <c r="U1353" s="195">
        <v>3933.5</v>
      </c>
      <c r="V1353" s="195">
        <v>3931.5</v>
      </c>
      <c r="W1353" s="195">
        <v>3889.5</v>
      </c>
      <c r="X1353" s="195">
        <v>3830</v>
      </c>
      <c r="Y1353" s="195">
        <v>3771.5</v>
      </c>
      <c r="Z1353" s="195">
        <v>3719.5</v>
      </c>
      <c r="AA1353" s="195">
        <v>3669</v>
      </c>
      <c r="AB1353" s="195">
        <v>3614.5</v>
      </c>
      <c r="AC1353" s="195">
        <v>3551.5</v>
      </c>
      <c r="AD1353" s="195">
        <v>3481</v>
      </c>
    </row>
    <row r="1354" spans="1:30" x14ac:dyDescent="0.2">
      <c r="A1354" s="77" t="s">
        <v>212</v>
      </c>
      <c r="B1354" s="79" t="s">
        <v>175</v>
      </c>
      <c r="C1354" s="105">
        <v>40</v>
      </c>
      <c r="D1354" s="105">
        <v>44</v>
      </c>
      <c r="E1354" s="105">
        <v>6148</v>
      </c>
      <c r="F1354" s="105">
        <v>6132</v>
      </c>
      <c r="G1354" s="105">
        <v>6147</v>
      </c>
      <c r="H1354" s="105">
        <v>6186</v>
      </c>
      <c r="I1354" s="105">
        <v>6242</v>
      </c>
      <c r="J1354" s="105">
        <v>6309</v>
      </c>
      <c r="K1354" s="105">
        <v>6395</v>
      </c>
      <c r="L1354" s="195">
        <v>3594</v>
      </c>
      <c r="M1354" s="195">
        <v>3594.5</v>
      </c>
      <c r="N1354" s="195">
        <v>3604.5</v>
      </c>
      <c r="O1354" s="195">
        <v>3601.5</v>
      </c>
      <c r="P1354" s="195">
        <v>3566</v>
      </c>
      <c r="Q1354" s="195">
        <v>3503</v>
      </c>
      <c r="R1354" s="195">
        <v>3431.5</v>
      </c>
      <c r="S1354" s="195">
        <v>3379.5</v>
      </c>
      <c r="T1354" s="195">
        <v>3352.5</v>
      </c>
      <c r="U1354" s="195">
        <v>3370.5</v>
      </c>
      <c r="V1354" s="195">
        <v>3450</v>
      </c>
      <c r="W1354" s="195">
        <v>3561</v>
      </c>
      <c r="X1354" s="195">
        <v>3669.5</v>
      </c>
      <c r="Y1354" s="195">
        <v>3767</v>
      </c>
      <c r="Z1354" s="195">
        <v>3826.5</v>
      </c>
      <c r="AA1354" s="195">
        <v>3825</v>
      </c>
      <c r="AB1354" s="195">
        <v>3784</v>
      </c>
      <c r="AC1354" s="195">
        <v>3726</v>
      </c>
      <c r="AD1354" s="195">
        <v>3669</v>
      </c>
    </row>
    <row r="1355" spans="1:30" x14ac:dyDescent="0.2">
      <c r="A1355" s="77" t="s">
        <v>212</v>
      </c>
      <c r="B1355" s="79" t="s">
        <v>175</v>
      </c>
      <c r="C1355" s="105">
        <v>45</v>
      </c>
      <c r="D1355" s="105">
        <v>49</v>
      </c>
      <c r="E1355" s="105">
        <v>6209</v>
      </c>
      <c r="F1355" s="105">
        <v>6185</v>
      </c>
      <c r="G1355" s="105">
        <v>6142</v>
      </c>
      <c r="H1355" s="105">
        <v>6088</v>
      </c>
      <c r="I1355" s="105">
        <v>6043</v>
      </c>
      <c r="J1355" s="105">
        <v>6019</v>
      </c>
      <c r="K1355" s="105">
        <v>6010</v>
      </c>
      <c r="L1355" s="195">
        <v>3490.5</v>
      </c>
      <c r="M1355" s="195">
        <v>3497.5</v>
      </c>
      <c r="N1355" s="195">
        <v>3492.5</v>
      </c>
      <c r="O1355" s="195">
        <v>3480</v>
      </c>
      <c r="P1355" s="195">
        <v>3470.5</v>
      </c>
      <c r="Q1355" s="195">
        <v>3468.5</v>
      </c>
      <c r="R1355" s="195">
        <v>3476</v>
      </c>
      <c r="S1355" s="195">
        <v>3489</v>
      </c>
      <c r="T1355" s="195">
        <v>3487</v>
      </c>
      <c r="U1355" s="195">
        <v>3453</v>
      </c>
      <c r="V1355" s="195">
        <v>3393</v>
      </c>
      <c r="W1355" s="195">
        <v>3324</v>
      </c>
      <c r="X1355" s="195">
        <v>3274</v>
      </c>
      <c r="Y1355" s="195">
        <v>3249.5</v>
      </c>
      <c r="Z1355" s="195">
        <v>3268</v>
      </c>
      <c r="AA1355" s="195">
        <v>3346.5</v>
      </c>
      <c r="AB1355" s="195">
        <v>3455.5</v>
      </c>
      <c r="AC1355" s="195">
        <v>3562</v>
      </c>
      <c r="AD1355" s="195">
        <v>3659</v>
      </c>
    </row>
    <row r="1356" spans="1:30" x14ac:dyDescent="0.2">
      <c r="A1356" s="77" t="s">
        <v>212</v>
      </c>
      <c r="B1356" s="79" t="s">
        <v>175</v>
      </c>
      <c r="C1356" s="105">
        <v>50</v>
      </c>
      <c r="D1356" s="105">
        <v>54</v>
      </c>
      <c r="E1356" s="105">
        <v>5624</v>
      </c>
      <c r="F1356" s="105">
        <v>5752</v>
      </c>
      <c r="G1356" s="105">
        <v>5856</v>
      </c>
      <c r="H1356" s="105">
        <v>5930</v>
      </c>
      <c r="I1356" s="105">
        <v>5980</v>
      </c>
      <c r="J1356" s="105">
        <v>6003</v>
      </c>
      <c r="K1356" s="105">
        <v>5986</v>
      </c>
      <c r="L1356" s="195">
        <v>3262.5</v>
      </c>
      <c r="M1356" s="195">
        <v>3242</v>
      </c>
      <c r="N1356" s="195">
        <v>3245</v>
      </c>
      <c r="O1356" s="195">
        <v>3268</v>
      </c>
      <c r="P1356" s="195">
        <v>3301</v>
      </c>
      <c r="Q1356" s="195">
        <v>3330.5</v>
      </c>
      <c r="R1356" s="195">
        <v>3347.5</v>
      </c>
      <c r="S1356" s="195">
        <v>3348</v>
      </c>
      <c r="T1356" s="195">
        <v>3337.5</v>
      </c>
      <c r="U1356" s="195">
        <v>3330.5</v>
      </c>
      <c r="V1356" s="195">
        <v>3330.5</v>
      </c>
      <c r="W1356" s="195">
        <v>3338.5</v>
      </c>
      <c r="X1356" s="195">
        <v>3352</v>
      </c>
      <c r="Y1356" s="195">
        <v>3352.5</v>
      </c>
      <c r="Z1356" s="195">
        <v>3321</v>
      </c>
      <c r="AA1356" s="195">
        <v>3263</v>
      </c>
      <c r="AB1356" s="195">
        <v>3198</v>
      </c>
      <c r="AC1356" s="195">
        <v>3151</v>
      </c>
      <c r="AD1356" s="195">
        <v>3128</v>
      </c>
    </row>
    <row r="1357" spans="1:30" x14ac:dyDescent="0.2">
      <c r="A1357" s="77" t="s">
        <v>212</v>
      </c>
      <c r="B1357" s="79" t="s">
        <v>175</v>
      </c>
      <c r="C1357" s="105">
        <v>55</v>
      </c>
      <c r="D1357" s="105">
        <v>59</v>
      </c>
      <c r="E1357" s="105">
        <v>4299</v>
      </c>
      <c r="F1357" s="105">
        <v>4496</v>
      </c>
      <c r="G1357" s="105">
        <v>4716</v>
      </c>
      <c r="H1357" s="105">
        <v>4943</v>
      </c>
      <c r="I1357" s="105">
        <v>5151</v>
      </c>
      <c r="J1357" s="105">
        <v>5323</v>
      </c>
      <c r="K1357" s="105">
        <v>5461</v>
      </c>
      <c r="L1357" s="195">
        <v>3343</v>
      </c>
      <c r="M1357" s="195">
        <v>3272</v>
      </c>
      <c r="N1357" s="195">
        <v>3199</v>
      </c>
      <c r="O1357" s="195">
        <v>3133.5</v>
      </c>
      <c r="P1357" s="195">
        <v>3081</v>
      </c>
      <c r="Q1357" s="195">
        <v>3052.5</v>
      </c>
      <c r="R1357" s="195">
        <v>3046.5</v>
      </c>
      <c r="S1357" s="195">
        <v>3055</v>
      </c>
      <c r="T1357" s="195">
        <v>3079</v>
      </c>
      <c r="U1357" s="195">
        <v>3113.5</v>
      </c>
      <c r="V1357" s="195">
        <v>3144</v>
      </c>
      <c r="W1357" s="195">
        <v>3161.5</v>
      </c>
      <c r="X1357" s="195">
        <v>3163</v>
      </c>
      <c r="Y1357" s="195">
        <v>3155</v>
      </c>
      <c r="Z1357" s="195">
        <v>3150.5</v>
      </c>
      <c r="AA1357" s="195">
        <v>3153</v>
      </c>
      <c r="AB1357" s="195">
        <v>3163.5</v>
      </c>
      <c r="AC1357" s="195">
        <v>3178.5</v>
      </c>
      <c r="AD1357" s="195">
        <v>3180</v>
      </c>
    </row>
    <row r="1358" spans="1:30" x14ac:dyDescent="0.2">
      <c r="A1358" s="77" t="s">
        <v>212</v>
      </c>
      <c r="B1358" s="79" t="s">
        <v>175</v>
      </c>
      <c r="C1358" s="105">
        <v>60</v>
      </c>
      <c r="D1358" s="105">
        <v>64</v>
      </c>
      <c r="E1358" s="105">
        <v>3290</v>
      </c>
      <c r="F1358" s="105">
        <v>3406</v>
      </c>
      <c r="G1358" s="105">
        <v>3532</v>
      </c>
      <c r="H1358" s="105">
        <v>3667</v>
      </c>
      <c r="I1358" s="105">
        <v>3820</v>
      </c>
      <c r="J1358" s="105">
        <v>3993</v>
      </c>
      <c r="K1358" s="105">
        <v>4197</v>
      </c>
      <c r="L1358" s="195">
        <v>2905.5</v>
      </c>
      <c r="M1358" s="195">
        <v>2950.5</v>
      </c>
      <c r="N1358" s="195">
        <v>3000</v>
      </c>
      <c r="O1358" s="195">
        <v>3040.5</v>
      </c>
      <c r="P1358" s="195">
        <v>3053.5</v>
      </c>
      <c r="Q1358" s="195">
        <v>3034</v>
      </c>
      <c r="R1358" s="195">
        <v>2988</v>
      </c>
      <c r="S1358" s="195">
        <v>2930.5</v>
      </c>
      <c r="T1358" s="195">
        <v>2872.5</v>
      </c>
      <c r="U1358" s="195">
        <v>2827.5</v>
      </c>
      <c r="V1358" s="195">
        <v>2805</v>
      </c>
      <c r="W1358" s="195">
        <v>2802.5</v>
      </c>
      <c r="X1358" s="195">
        <v>2814</v>
      </c>
      <c r="Y1358" s="195">
        <v>2838.5</v>
      </c>
      <c r="Z1358" s="195">
        <v>2873</v>
      </c>
      <c r="AA1358" s="195">
        <v>2905</v>
      </c>
      <c r="AB1358" s="195">
        <v>2923.5</v>
      </c>
      <c r="AC1358" s="195">
        <v>2927.5</v>
      </c>
      <c r="AD1358" s="195">
        <v>2923.5</v>
      </c>
    </row>
    <row r="1359" spans="1:30" x14ac:dyDescent="0.2">
      <c r="A1359" s="77" t="s">
        <v>212</v>
      </c>
      <c r="B1359" s="79" t="s">
        <v>175</v>
      </c>
      <c r="C1359" s="105">
        <v>65</v>
      </c>
      <c r="D1359" s="105">
        <v>69</v>
      </c>
      <c r="E1359" s="105">
        <v>2568</v>
      </c>
      <c r="F1359" s="105">
        <v>2652</v>
      </c>
      <c r="G1359" s="105">
        <v>2737</v>
      </c>
      <c r="H1359" s="105">
        <v>2826</v>
      </c>
      <c r="I1359" s="105">
        <v>2921</v>
      </c>
      <c r="J1359" s="105">
        <v>3024</v>
      </c>
      <c r="K1359" s="105">
        <v>3142</v>
      </c>
      <c r="L1359" s="195">
        <v>2072.5</v>
      </c>
      <c r="M1359" s="195">
        <v>2150.5</v>
      </c>
      <c r="N1359" s="195">
        <v>2247</v>
      </c>
      <c r="O1359" s="195">
        <v>2349</v>
      </c>
      <c r="P1359" s="195">
        <v>2441</v>
      </c>
      <c r="Q1359" s="195">
        <v>2522</v>
      </c>
      <c r="R1359" s="195">
        <v>2592.5</v>
      </c>
      <c r="S1359" s="195">
        <v>2651</v>
      </c>
      <c r="T1359" s="195">
        <v>2689.5</v>
      </c>
      <c r="U1359" s="195">
        <v>2703.5</v>
      </c>
      <c r="V1359" s="195">
        <v>2690</v>
      </c>
      <c r="W1359" s="195">
        <v>2652.5</v>
      </c>
      <c r="X1359" s="195">
        <v>2605</v>
      </c>
      <c r="Y1359" s="195">
        <v>2558.5</v>
      </c>
      <c r="Z1359" s="195">
        <v>2522.5</v>
      </c>
      <c r="AA1359" s="195">
        <v>2505.5</v>
      </c>
      <c r="AB1359" s="195">
        <v>2506.5</v>
      </c>
      <c r="AC1359" s="195">
        <v>2520</v>
      </c>
      <c r="AD1359" s="195">
        <v>2547</v>
      </c>
    </row>
    <row r="1360" spans="1:30" x14ac:dyDescent="0.2">
      <c r="A1360" s="77" t="s">
        <v>212</v>
      </c>
      <c r="B1360" s="79" t="s">
        <v>175</v>
      </c>
      <c r="C1360" s="105">
        <v>70</v>
      </c>
      <c r="D1360" s="105">
        <v>74</v>
      </c>
      <c r="E1360" s="105">
        <v>1920</v>
      </c>
      <c r="F1360" s="105">
        <v>1971</v>
      </c>
      <c r="G1360" s="105">
        <v>2045.9999999999998</v>
      </c>
      <c r="H1360" s="105">
        <v>2136</v>
      </c>
      <c r="I1360" s="105">
        <v>2228</v>
      </c>
      <c r="J1360" s="105">
        <v>2317</v>
      </c>
      <c r="K1360" s="105">
        <v>2394</v>
      </c>
      <c r="L1360" s="195">
        <v>1437</v>
      </c>
      <c r="M1360" s="195">
        <v>1445</v>
      </c>
      <c r="N1360" s="195">
        <v>1479</v>
      </c>
      <c r="O1360" s="195">
        <v>1537</v>
      </c>
      <c r="P1360" s="195">
        <v>1609.5</v>
      </c>
      <c r="Q1360" s="195">
        <v>1696</v>
      </c>
      <c r="R1360" s="195">
        <v>1791.5</v>
      </c>
      <c r="S1360" s="195">
        <v>1886.5</v>
      </c>
      <c r="T1360" s="195">
        <v>1977</v>
      </c>
      <c r="U1360" s="195">
        <v>2058</v>
      </c>
      <c r="V1360" s="195">
        <v>2129.5</v>
      </c>
      <c r="W1360" s="195">
        <v>2193.5</v>
      </c>
      <c r="X1360" s="195">
        <v>2246.5</v>
      </c>
      <c r="Y1360" s="195">
        <v>2282.5</v>
      </c>
      <c r="Z1360" s="195">
        <v>2297.5</v>
      </c>
      <c r="AA1360" s="195">
        <v>2289.5</v>
      </c>
      <c r="AB1360" s="195">
        <v>2262</v>
      </c>
      <c r="AC1360" s="195">
        <v>2225.5</v>
      </c>
      <c r="AD1360" s="195">
        <v>2190</v>
      </c>
    </row>
    <row r="1361" spans="1:30" x14ac:dyDescent="0.2">
      <c r="A1361" s="77" t="s">
        <v>212</v>
      </c>
      <c r="B1361" s="79" t="s">
        <v>175</v>
      </c>
      <c r="C1361" s="105">
        <v>75</v>
      </c>
      <c r="D1361" s="105">
        <v>79</v>
      </c>
      <c r="E1361" s="105">
        <v>1551</v>
      </c>
      <c r="F1361" s="105">
        <v>1570</v>
      </c>
      <c r="G1361" s="105">
        <v>1575</v>
      </c>
      <c r="H1361" s="105">
        <v>1580</v>
      </c>
      <c r="I1361" s="105">
        <v>1598</v>
      </c>
      <c r="J1361" s="105">
        <v>1642</v>
      </c>
      <c r="K1361" s="105">
        <v>1685</v>
      </c>
      <c r="L1361" s="195">
        <v>950.5</v>
      </c>
      <c r="M1361" s="195">
        <v>951</v>
      </c>
      <c r="N1361" s="195">
        <v>973</v>
      </c>
      <c r="O1361" s="195">
        <v>1008</v>
      </c>
      <c r="P1361" s="195">
        <v>1042</v>
      </c>
      <c r="Q1361" s="195">
        <v>1073</v>
      </c>
      <c r="R1361" s="195">
        <v>1104.5</v>
      </c>
      <c r="S1361" s="195">
        <v>1143</v>
      </c>
      <c r="T1361" s="195">
        <v>1191</v>
      </c>
      <c r="U1361" s="195">
        <v>1250.5</v>
      </c>
      <c r="V1361" s="195">
        <v>1321.5</v>
      </c>
      <c r="W1361" s="195">
        <v>1400</v>
      </c>
      <c r="X1361" s="195">
        <v>1478.5</v>
      </c>
      <c r="Y1361" s="195">
        <v>1552.5</v>
      </c>
      <c r="Z1361" s="195">
        <v>1619.5</v>
      </c>
      <c r="AA1361" s="195">
        <v>1680</v>
      </c>
      <c r="AB1361" s="195">
        <v>1734</v>
      </c>
      <c r="AC1361" s="195">
        <v>1780</v>
      </c>
      <c r="AD1361" s="195">
        <v>1813.5</v>
      </c>
    </row>
    <row r="1362" spans="1:30" x14ac:dyDescent="0.2">
      <c r="A1362" s="77" t="s">
        <v>212</v>
      </c>
      <c r="B1362" s="79" t="s">
        <v>175</v>
      </c>
      <c r="C1362" s="105">
        <v>80</v>
      </c>
      <c r="D1362" s="105">
        <v>84</v>
      </c>
      <c r="E1362" s="105">
        <v>920</v>
      </c>
      <c r="F1362" s="105">
        <v>969</v>
      </c>
      <c r="G1362" s="105">
        <v>1031</v>
      </c>
      <c r="H1362" s="105">
        <v>1101</v>
      </c>
      <c r="I1362" s="105">
        <v>1156</v>
      </c>
      <c r="J1362" s="105">
        <v>1194</v>
      </c>
      <c r="K1362" s="105">
        <v>1205</v>
      </c>
      <c r="L1362" s="195">
        <v>632.5</v>
      </c>
      <c r="M1362" s="195">
        <v>599</v>
      </c>
      <c r="N1362" s="195">
        <v>586</v>
      </c>
      <c r="O1362" s="195">
        <v>590</v>
      </c>
      <c r="P1362" s="195">
        <v>601</v>
      </c>
      <c r="Q1362" s="195">
        <v>619</v>
      </c>
      <c r="R1362" s="195">
        <v>642.5</v>
      </c>
      <c r="S1362" s="195">
        <v>668</v>
      </c>
      <c r="T1362" s="195">
        <v>693.5</v>
      </c>
      <c r="U1362" s="195">
        <v>719</v>
      </c>
      <c r="V1362" s="195">
        <v>743.5</v>
      </c>
      <c r="W1362" s="195">
        <v>768</v>
      </c>
      <c r="X1362" s="195">
        <v>797</v>
      </c>
      <c r="Y1362" s="195">
        <v>833.5</v>
      </c>
      <c r="Z1362" s="195">
        <v>879</v>
      </c>
      <c r="AA1362" s="195">
        <v>932.5</v>
      </c>
      <c r="AB1362" s="195">
        <v>991</v>
      </c>
      <c r="AC1362" s="195">
        <v>1050.5</v>
      </c>
      <c r="AD1362" s="195">
        <v>1106.5</v>
      </c>
    </row>
    <row r="1363" spans="1:30" x14ac:dyDescent="0.2">
      <c r="A1363" s="77" t="s">
        <v>212</v>
      </c>
      <c r="B1363" s="79" t="s">
        <v>175</v>
      </c>
      <c r="C1363" s="105">
        <v>85</v>
      </c>
      <c r="D1363" s="105">
        <v>89</v>
      </c>
      <c r="E1363" s="105">
        <v>567</v>
      </c>
      <c r="F1363" s="105">
        <v>573</v>
      </c>
      <c r="G1363" s="105">
        <v>573</v>
      </c>
      <c r="H1363" s="105">
        <v>572</v>
      </c>
      <c r="I1363" s="105">
        <v>582</v>
      </c>
      <c r="J1363" s="105">
        <v>607</v>
      </c>
      <c r="K1363" s="105">
        <v>641</v>
      </c>
      <c r="L1363" s="195">
        <v>333</v>
      </c>
      <c r="M1363" s="195">
        <v>316.5</v>
      </c>
      <c r="N1363" s="195">
        <v>313.5</v>
      </c>
      <c r="O1363" s="195">
        <v>318.5</v>
      </c>
      <c r="P1363" s="195">
        <v>320</v>
      </c>
      <c r="Q1363" s="195">
        <v>319.5</v>
      </c>
      <c r="R1363" s="195">
        <v>320</v>
      </c>
      <c r="S1363" s="195">
        <v>321</v>
      </c>
      <c r="T1363" s="195">
        <v>325</v>
      </c>
      <c r="U1363" s="195">
        <v>332</v>
      </c>
      <c r="V1363" s="195">
        <v>343.5</v>
      </c>
      <c r="W1363" s="195">
        <v>358.5</v>
      </c>
      <c r="X1363" s="195">
        <v>374.5</v>
      </c>
      <c r="Y1363" s="195">
        <v>391</v>
      </c>
      <c r="Z1363" s="195">
        <v>406.5</v>
      </c>
      <c r="AA1363" s="195">
        <v>421.5</v>
      </c>
      <c r="AB1363" s="195">
        <v>438</v>
      </c>
      <c r="AC1363" s="195">
        <v>457.5</v>
      </c>
      <c r="AD1363" s="195">
        <v>480.5</v>
      </c>
    </row>
    <row r="1364" spans="1:30" x14ac:dyDescent="0.2">
      <c r="A1364" s="77" t="s">
        <v>212</v>
      </c>
      <c r="B1364" s="79" t="s">
        <v>175</v>
      </c>
      <c r="C1364" s="105">
        <v>90</v>
      </c>
      <c r="D1364" s="105">
        <v>94</v>
      </c>
      <c r="E1364" s="105">
        <v>249</v>
      </c>
      <c r="F1364" s="105">
        <v>269</v>
      </c>
      <c r="G1364" s="105">
        <v>283</v>
      </c>
      <c r="H1364" s="105">
        <v>293</v>
      </c>
      <c r="I1364" s="105">
        <v>299</v>
      </c>
      <c r="J1364" s="105">
        <v>299</v>
      </c>
      <c r="K1364" s="105">
        <v>303</v>
      </c>
      <c r="L1364" s="195">
        <v>113</v>
      </c>
      <c r="M1364" s="195">
        <v>105.5</v>
      </c>
      <c r="N1364" s="195">
        <v>104.5</v>
      </c>
      <c r="O1364" s="195">
        <v>108.5</v>
      </c>
      <c r="P1364" s="195">
        <v>113</v>
      </c>
      <c r="Q1364" s="195">
        <v>117</v>
      </c>
      <c r="R1364" s="195">
        <v>120.5</v>
      </c>
      <c r="S1364" s="195">
        <v>124.5</v>
      </c>
      <c r="T1364" s="195">
        <v>127</v>
      </c>
      <c r="U1364" s="195">
        <v>127.5</v>
      </c>
      <c r="V1364" s="195">
        <v>128</v>
      </c>
      <c r="W1364" s="195">
        <v>129</v>
      </c>
      <c r="X1364" s="195">
        <v>131</v>
      </c>
      <c r="Y1364" s="195">
        <v>133</v>
      </c>
      <c r="Z1364" s="195">
        <v>136.5</v>
      </c>
      <c r="AA1364" s="195">
        <v>143</v>
      </c>
      <c r="AB1364" s="195">
        <v>150.5</v>
      </c>
      <c r="AC1364" s="195">
        <v>157.5</v>
      </c>
      <c r="AD1364" s="195">
        <v>165</v>
      </c>
    </row>
    <row r="1365" spans="1:30" x14ac:dyDescent="0.2">
      <c r="A1365" s="77" t="s">
        <v>212</v>
      </c>
      <c r="B1365" s="79" t="s">
        <v>175</v>
      </c>
      <c r="C1365" s="105">
        <v>95</v>
      </c>
      <c r="D1365" s="105">
        <v>99</v>
      </c>
      <c r="E1365" s="105">
        <v>83</v>
      </c>
      <c r="F1365" s="105">
        <v>88</v>
      </c>
      <c r="G1365" s="105">
        <v>96</v>
      </c>
      <c r="H1365" s="105">
        <v>101</v>
      </c>
      <c r="I1365" s="105">
        <v>103</v>
      </c>
      <c r="J1365" s="105">
        <v>99</v>
      </c>
      <c r="K1365" s="105">
        <v>103</v>
      </c>
      <c r="L1365" s="195">
        <v>25.5</v>
      </c>
      <c r="M1365" s="195">
        <v>23.5</v>
      </c>
      <c r="N1365" s="195">
        <v>23</v>
      </c>
      <c r="O1365" s="195">
        <v>23.5</v>
      </c>
      <c r="P1365" s="195">
        <v>24.5</v>
      </c>
      <c r="Q1365" s="195">
        <v>25.5</v>
      </c>
      <c r="R1365" s="195">
        <v>26.5</v>
      </c>
      <c r="S1365" s="195">
        <v>27.5</v>
      </c>
      <c r="T1365" s="195">
        <v>29</v>
      </c>
      <c r="U1365" s="195">
        <v>31</v>
      </c>
      <c r="V1365" s="195">
        <v>32.5</v>
      </c>
      <c r="W1365" s="195">
        <v>33.5</v>
      </c>
      <c r="X1365" s="195">
        <v>34</v>
      </c>
      <c r="Y1365" s="195">
        <v>35</v>
      </c>
      <c r="Z1365" s="195">
        <v>36</v>
      </c>
      <c r="AA1365" s="195">
        <v>36</v>
      </c>
      <c r="AB1365" s="195">
        <v>36</v>
      </c>
      <c r="AC1365" s="195">
        <v>36.5</v>
      </c>
      <c r="AD1365" s="195">
        <v>38</v>
      </c>
    </row>
    <row r="1366" spans="1:30" x14ac:dyDescent="0.2">
      <c r="A1366" s="77" t="s">
        <v>212</v>
      </c>
      <c r="B1366" s="79" t="s">
        <v>175</v>
      </c>
      <c r="C1366" s="105">
        <v>100</v>
      </c>
      <c r="D1366" s="105">
        <v>104</v>
      </c>
      <c r="E1366" s="105">
        <v>14</v>
      </c>
      <c r="F1366" s="105">
        <v>16</v>
      </c>
      <c r="G1366" s="105">
        <v>19</v>
      </c>
      <c r="H1366" s="105">
        <v>21</v>
      </c>
      <c r="I1366" s="105">
        <v>23</v>
      </c>
      <c r="J1366" s="105">
        <v>25</v>
      </c>
      <c r="K1366" s="105">
        <v>26</v>
      </c>
      <c r="L1366" s="195">
        <v>3.5</v>
      </c>
      <c r="M1366" s="195">
        <v>2.5</v>
      </c>
      <c r="N1366" s="195">
        <v>2</v>
      </c>
      <c r="O1366" s="195">
        <v>2.5</v>
      </c>
      <c r="P1366" s="195">
        <v>3</v>
      </c>
      <c r="Q1366" s="195">
        <v>3</v>
      </c>
      <c r="R1366" s="195">
        <v>3</v>
      </c>
      <c r="S1366" s="195">
        <v>3.5</v>
      </c>
      <c r="T1366" s="195">
        <v>4</v>
      </c>
      <c r="U1366" s="195">
        <v>4</v>
      </c>
      <c r="V1366" s="195">
        <v>4</v>
      </c>
      <c r="W1366" s="195">
        <v>4</v>
      </c>
      <c r="X1366" s="195">
        <v>4</v>
      </c>
      <c r="Y1366" s="195">
        <v>4</v>
      </c>
      <c r="Z1366" s="195">
        <v>4.5</v>
      </c>
      <c r="AA1366" s="195">
        <v>5</v>
      </c>
      <c r="AB1366" s="195">
        <v>5</v>
      </c>
      <c r="AC1366" s="195">
        <v>5.5</v>
      </c>
      <c r="AD1366" s="195">
        <v>6</v>
      </c>
    </row>
    <row r="1367" spans="1:30" x14ac:dyDescent="0.2">
      <c r="A1367" s="77" t="s">
        <v>212</v>
      </c>
      <c r="B1367" s="79" t="s">
        <v>176</v>
      </c>
      <c r="C1367" s="105">
        <v>0</v>
      </c>
      <c r="D1367" s="105">
        <v>4</v>
      </c>
      <c r="E1367" s="105">
        <v>5438</v>
      </c>
      <c r="F1367" s="105">
        <v>5513</v>
      </c>
      <c r="G1367" s="105">
        <v>5510</v>
      </c>
      <c r="H1367" s="105">
        <v>5459</v>
      </c>
      <c r="I1367" s="105">
        <v>5393</v>
      </c>
      <c r="J1367" s="105">
        <v>5341</v>
      </c>
      <c r="K1367" s="105">
        <v>5262</v>
      </c>
      <c r="L1367" s="195">
        <v>3365</v>
      </c>
      <c r="M1367" s="195">
        <v>3292</v>
      </c>
      <c r="N1367" s="195">
        <v>3234</v>
      </c>
      <c r="O1367" s="195">
        <v>3188</v>
      </c>
      <c r="P1367" s="195">
        <v>3152.5</v>
      </c>
      <c r="Q1367" s="195">
        <v>3125.5</v>
      </c>
      <c r="R1367" s="195">
        <v>3106.5</v>
      </c>
      <c r="S1367" s="195">
        <v>3093</v>
      </c>
      <c r="T1367" s="195">
        <v>3082</v>
      </c>
      <c r="U1367" s="195">
        <v>3071.5</v>
      </c>
      <c r="V1367" s="195">
        <v>3060.5</v>
      </c>
      <c r="W1367" s="195">
        <v>3049</v>
      </c>
      <c r="X1367" s="195">
        <v>3037</v>
      </c>
      <c r="Y1367" s="195">
        <v>3025.5</v>
      </c>
      <c r="Z1367" s="195">
        <v>3011</v>
      </c>
      <c r="AA1367" s="195">
        <v>2995</v>
      </c>
      <c r="AB1367" s="195">
        <v>2979</v>
      </c>
      <c r="AC1367" s="195">
        <v>2959.5</v>
      </c>
      <c r="AD1367" s="195">
        <v>2937</v>
      </c>
    </row>
    <row r="1368" spans="1:30" x14ac:dyDescent="0.2">
      <c r="A1368" s="77" t="s">
        <v>212</v>
      </c>
      <c r="B1368" s="79" t="s">
        <v>176</v>
      </c>
      <c r="C1368" s="105">
        <v>5</v>
      </c>
      <c r="D1368" s="105">
        <v>9</v>
      </c>
      <c r="E1368" s="105">
        <v>5514</v>
      </c>
      <c r="F1368" s="105">
        <v>5401</v>
      </c>
      <c r="G1368" s="105">
        <v>5351</v>
      </c>
      <c r="H1368" s="105">
        <v>5358</v>
      </c>
      <c r="I1368" s="105">
        <v>5396</v>
      </c>
      <c r="J1368" s="105">
        <v>5423</v>
      </c>
      <c r="K1368" s="105">
        <v>5436</v>
      </c>
      <c r="L1368" s="195">
        <v>3913.5</v>
      </c>
      <c r="M1368" s="195">
        <v>3814.5</v>
      </c>
      <c r="N1368" s="195">
        <v>3695</v>
      </c>
      <c r="O1368" s="195">
        <v>3562.5</v>
      </c>
      <c r="P1368" s="195">
        <v>3437.5</v>
      </c>
      <c r="Q1368" s="195">
        <v>3341</v>
      </c>
      <c r="R1368" s="195">
        <v>3269</v>
      </c>
      <c r="S1368" s="195">
        <v>3211</v>
      </c>
      <c r="T1368" s="195">
        <v>3165.5</v>
      </c>
      <c r="U1368" s="195">
        <v>3129.5</v>
      </c>
      <c r="V1368" s="195">
        <v>3102.5</v>
      </c>
      <c r="W1368" s="195">
        <v>3084</v>
      </c>
      <c r="X1368" s="195">
        <v>3070</v>
      </c>
      <c r="Y1368" s="195">
        <v>3059.5</v>
      </c>
      <c r="Z1368" s="195">
        <v>3049.5</v>
      </c>
      <c r="AA1368" s="195">
        <v>3037.5</v>
      </c>
      <c r="AB1368" s="195">
        <v>3025.5</v>
      </c>
      <c r="AC1368" s="195">
        <v>3014</v>
      </c>
      <c r="AD1368" s="195">
        <v>3003</v>
      </c>
    </row>
    <row r="1369" spans="1:30" x14ac:dyDescent="0.2">
      <c r="A1369" s="77" t="s">
        <v>212</v>
      </c>
      <c r="B1369" s="79" t="s">
        <v>176</v>
      </c>
      <c r="C1369" s="105">
        <v>10</v>
      </c>
      <c r="D1369" s="105">
        <v>14</v>
      </c>
      <c r="E1369" s="105">
        <v>6572</v>
      </c>
      <c r="F1369" s="105">
        <v>6295</v>
      </c>
      <c r="G1369" s="105">
        <v>6050</v>
      </c>
      <c r="H1369" s="105">
        <v>5832</v>
      </c>
      <c r="I1369" s="105">
        <v>5645</v>
      </c>
      <c r="J1369" s="105">
        <v>5506</v>
      </c>
      <c r="K1369" s="105">
        <v>5425</v>
      </c>
      <c r="L1369" s="195">
        <v>3937</v>
      </c>
      <c r="M1369" s="195">
        <v>3970</v>
      </c>
      <c r="N1369" s="195">
        <v>3979.5</v>
      </c>
      <c r="O1369" s="195">
        <v>3978</v>
      </c>
      <c r="P1369" s="195">
        <v>3959</v>
      </c>
      <c r="Q1369" s="195">
        <v>3900</v>
      </c>
      <c r="R1369" s="195">
        <v>3801.5</v>
      </c>
      <c r="S1369" s="195">
        <v>3681.5</v>
      </c>
      <c r="T1369" s="195">
        <v>3549</v>
      </c>
      <c r="U1369" s="195">
        <v>3424.5</v>
      </c>
      <c r="V1369" s="195">
        <v>3327.5</v>
      </c>
      <c r="W1369" s="195">
        <v>3256</v>
      </c>
      <c r="X1369" s="195">
        <v>3198.5</v>
      </c>
      <c r="Y1369" s="195">
        <v>3152.5</v>
      </c>
      <c r="Z1369" s="195">
        <v>3116.5</v>
      </c>
      <c r="AA1369" s="195">
        <v>3089.5</v>
      </c>
      <c r="AB1369" s="195">
        <v>3071</v>
      </c>
      <c r="AC1369" s="195">
        <v>3058</v>
      </c>
      <c r="AD1369" s="195">
        <v>3047</v>
      </c>
    </row>
    <row r="1370" spans="1:30" x14ac:dyDescent="0.2">
      <c r="A1370" s="77" t="s">
        <v>212</v>
      </c>
      <c r="B1370" s="79" t="s">
        <v>176</v>
      </c>
      <c r="C1370" s="105">
        <v>15</v>
      </c>
      <c r="D1370" s="105">
        <v>19</v>
      </c>
      <c r="E1370" s="105">
        <v>7972</v>
      </c>
      <c r="F1370" s="105">
        <v>7718</v>
      </c>
      <c r="G1370" s="105">
        <v>7439</v>
      </c>
      <c r="H1370" s="105">
        <v>7143</v>
      </c>
      <c r="I1370" s="105">
        <v>6847</v>
      </c>
      <c r="J1370" s="105">
        <v>6561</v>
      </c>
      <c r="K1370" s="105">
        <v>6293</v>
      </c>
      <c r="L1370" s="195">
        <v>3616.5</v>
      </c>
      <c r="M1370" s="195">
        <v>3640</v>
      </c>
      <c r="N1370" s="195">
        <v>3701</v>
      </c>
      <c r="O1370" s="195">
        <v>3775.5</v>
      </c>
      <c r="P1370" s="195">
        <v>3842</v>
      </c>
      <c r="Q1370" s="195">
        <v>3896</v>
      </c>
      <c r="R1370" s="195">
        <v>3930</v>
      </c>
      <c r="S1370" s="195">
        <v>3940</v>
      </c>
      <c r="T1370" s="195">
        <v>3937.5</v>
      </c>
      <c r="U1370" s="195">
        <v>3918.5</v>
      </c>
      <c r="V1370" s="195">
        <v>3860</v>
      </c>
      <c r="W1370" s="195">
        <v>3761.5</v>
      </c>
      <c r="X1370" s="195">
        <v>3642.5</v>
      </c>
      <c r="Y1370" s="195">
        <v>3510</v>
      </c>
      <c r="Z1370" s="195">
        <v>3385</v>
      </c>
      <c r="AA1370" s="195">
        <v>3289</v>
      </c>
      <c r="AB1370" s="195">
        <v>3217</v>
      </c>
      <c r="AC1370" s="195">
        <v>3159.5</v>
      </c>
      <c r="AD1370" s="195">
        <v>3114.5</v>
      </c>
    </row>
    <row r="1371" spans="1:30" x14ac:dyDescent="0.2">
      <c r="A1371" s="77" t="s">
        <v>212</v>
      </c>
      <c r="B1371" s="79" t="s">
        <v>176</v>
      </c>
      <c r="C1371" s="105">
        <v>20</v>
      </c>
      <c r="D1371" s="105">
        <v>24</v>
      </c>
      <c r="E1371" s="105">
        <v>8485</v>
      </c>
      <c r="F1371" s="105">
        <v>8527</v>
      </c>
      <c r="G1371" s="105">
        <v>8478</v>
      </c>
      <c r="H1371" s="105">
        <v>8349</v>
      </c>
      <c r="I1371" s="105">
        <v>8164.9999999999991</v>
      </c>
      <c r="J1371" s="105">
        <v>7951</v>
      </c>
      <c r="K1371" s="105">
        <v>7709</v>
      </c>
      <c r="L1371" s="195">
        <v>3752.5</v>
      </c>
      <c r="M1371" s="195">
        <v>3703.5</v>
      </c>
      <c r="N1371" s="195">
        <v>3649.5</v>
      </c>
      <c r="O1371" s="195">
        <v>3592.5</v>
      </c>
      <c r="P1371" s="195">
        <v>3546</v>
      </c>
      <c r="Q1371" s="195">
        <v>3525.5</v>
      </c>
      <c r="R1371" s="195">
        <v>3548.5</v>
      </c>
      <c r="S1371" s="195">
        <v>3610</v>
      </c>
      <c r="T1371" s="195">
        <v>3684</v>
      </c>
      <c r="U1371" s="195">
        <v>3751</v>
      </c>
      <c r="V1371" s="195">
        <v>3806.5</v>
      </c>
      <c r="W1371" s="195">
        <v>3840.5</v>
      </c>
      <c r="X1371" s="195">
        <v>3849.5</v>
      </c>
      <c r="Y1371" s="195">
        <v>3847</v>
      </c>
      <c r="Z1371" s="195">
        <v>3829</v>
      </c>
      <c r="AA1371" s="195">
        <v>3771</v>
      </c>
      <c r="AB1371" s="195">
        <v>3672</v>
      </c>
      <c r="AC1371" s="195">
        <v>3552</v>
      </c>
      <c r="AD1371" s="195">
        <v>3420.5</v>
      </c>
    </row>
    <row r="1372" spans="1:30" x14ac:dyDescent="0.2">
      <c r="A1372" s="77" t="s">
        <v>212</v>
      </c>
      <c r="B1372" s="79" t="s">
        <v>176</v>
      </c>
      <c r="C1372" s="105">
        <v>25</v>
      </c>
      <c r="D1372" s="105">
        <v>29</v>
      </c>
      <c r="E1372" s="105">
        <v>7320</v>
      </c>
      <c r="F1372" s="105">
        <v>7483</v>
      </c>
      <c r="G1372" s="105">
        <v>7749</v>
      </c>
      <c r="H1372" s="105">
        <v>8057</v>
      </c>
      <c r="I1372" s="105">
        <v>8314</v>
      </c>
      <c r="J1372" s="105">
        <v>8460</v>
      </c>
      <c r="K1372" s="105">
        <v>8511</v>
      </c>
      <c r="L1372" s="195">
        <v>3967.5</v>
      </c>
      <c r="M1372" s="195">
        <v>3901.5</v>
      </c>
      <c r="N1372" s="195">
        <v>3823.5</v>
      </c>
      <c r="O1372" s="195">
        <v>3752.5</v>
      </c>
      <c r="P1372" s="195">
        <v>3694</v>
      </c>
      <c r="Q1372" s="195">
        <v>3646</v>
      </c>
      <c r="R1372" s="195">
        <v>3598.5</v>
      </c>
      <c r="S1372" s="195">
        <v>3544.5</v>
      </c>
      <c r="T1372" s="195">
        <v>3487.5</v>
      </c>
      <c r="U1372" s="195">
        <v>3441</v>
      </c>
      <c r="V1372" s="195">
        <v>3421</v>
      </c>
      <c r="W1372" s="195">
        <v>3444</v>
      </c>
      <c r="X1372" s="195">
        <v>3505.5</v>
      </c>
      <c r="Y1372" s="195">
        <v>3579.5</v>
      </c>
      <c r="Z1372" s="195">
        <v>3645.5</v>
      </c>
      <c r="AA1372" s="195">
        <v>3700.5</v>
      </c>
      <c r="AB1372" s="195">
        <v>3734.5</v>
      </c>
      <c r="AC1372" s="195">
        <v>3744</v>
      </c>
      <c r="AD1372" s="195">
        <v>3742</v>
      </c>
    </row>
    <row r="1373" spans="1:30" x14ac:dyDescent="0.2">
      <c r="A1373" s="77" t="s">
        <v>212</v>
      </c>
      <c r="B1373" s="79" t="s">
        <v>176</v>
      </c>
      <c r="C1373" s="105">
        <v>30</v>
      </c>
      <c r="D1373" s="105">
        <v>34</v>
      </c>
      <c r="E1373" s="105">
        <v>7348</v>
      </c>
      <c r="F1373" s="105">
        <v>7363</v>
      </c>
      <c r="G1373" s="105">
        <v>7310</v>
      </c>
      <c r="H1373" s="105">
        <v>7234</v>
      </c>
      <c r="I1373" s="105">
        <v>7214</v>
      </c>
      <c r="J1373" s="105">
        <v>7291</v>
      </c>
      <c r="K1373" s="105">
        <v>7464</v>
      </c>
      <c r="L1373" s="195">
        <v>3509.5</v>
      </c>
      <c r="M1373" s="195">
        <v>3631</v>
      </c>
      <c r="N1373" s="195">
        <v>3757</v>
      </c>
      <c r="O1373" s="195">
        <v>3861.5</v>
      </c>
      <c r="P1373" s="195">
        <v>3904.5</v>
      </c>
      <c r="Q1373" s="195">
        <v>3877</v>
      </c>
      <c r="R1373" s="195">
        <v>3811</v>
      </c>
      <c r="S1373" s="195">
        <v>3733</v>
      </c>
      <c r="T1373" s="195">
        <v>3663</v>
      </c>
      <c r="U1373" s="195">
        <v>3605</v>
      </c>
      <c r="V1373" s="195">
        <v>3557</v>
      </c>
      <c r="W1373" s="195">
        <v>3509.5</v>
      </c>
      <c r="X1373" s="195">
        <v>3455.5</v>
      </c>
      <c r="Y1373" s="195">
        <v>3398.5</v>
      </c>
      <c r="Z1373" s="195">
        <v>3352</v>
      </c>
      <c r="AA1373" s="195">
        <v>3333.5</v>
      </c>
      <c r="AB1373" s="195">
        <v>3357.5</v>
      </c>
      <c r="AC1373" s="195">
        <v>3417.5</v>
      </c>
      <c r="AD1373" s="195">
        <v>3491</v>
      </c>
    </row>
    <row r="1374" spans="1:30" x14ac:dyDescent="0.2">
      <c r="A1374" s="77" t="s">
        <v>212</v>
      </c>
      <c r="B1374" s="79" t="s">
        <v>176</v>
      </c>
      <c r="C1374" s="105">
        <v>35</v>
      </c>
      <c r="D1374" s="105">
        <v>39</v>
      </c>
      <c r="E1374" s="105">
        <v>6629</v>
      </c>
      <c r="F1374" s="105">
        <v>6716</v>
      </c>
      <c r="G1374" s="105">
        <v>6875</v>
      </c>
      <c r="H1374" s="105">
        <v>7065</v>
      </c>
      <c r="I1374" s="105">
        <v>7222</v>
      </c>
      <c r="J1374" s="105">
        <v>7309</v>
      </c>
      <c r="K1374" s="105">
        <v>7333</v>
      </c>
      <c r="L1374" s="195">
        <v>3616.5</v>
      </c>
      <c r="M1374" s="195">
        <v>3501</v>
      </c>
      <c r="N1374" s="195">
        <v>3395</v>
      </c>
      <c r="O1374" s="195">
        <v>3330</v>
      </c>
      <c r="P1374" s="195">
        <v>3346.5</v>
      </c>
      <c r="Q1374" s="195">
        <v>3435</v>
      </c>
      <c r="R1374" s="195">
        <v>3556.5</v>
      </c>
      <c r="S1374" s="195">
        <v>3683</v>
      </c>
      <c r="T1374" s="195">
        <v>3787.5</v>
      </c>
      <c r="U1374" s="195">
        <v>3830</v>
      </c>
      <c r="V1374" s="195">
        <v>3802</v>
      </c>
      <c r="W1374" s="195">
        <v>3737</v>
      </c>
      <c r="X1374" s="195">
        <v>3660.5</v>
      </c>
      <c r="Y1374" s="195">
        <v>3590.5</v>
      </c>
      <c r="Z1374" s="195">
        <v>3533</v>
      </c>
      <c r="AA1374" s="195">
        <v>3486</v>
      </c>
      <c r="AB1374" s="195">
        <v>3438.5</v>
      </c>
      <c r="AC1374" s="195">
        <v>3385</v>
      </c>
      <c r="AD1374" s="195">
        <v>3329.5</v>
      </c>
    </row>
    <row r="1375" spans="1:30" x14ac:dyDescent="0.2">
      <c r="A1375" s="77" t="s">
        <v>212</v>
      </c>
      <c r="B1375" s="79" t="s">
        <v>176</v>
      </c>
      <c r="C1375" s="105">
        <v>40</v>
      </c>
      <c r="D1375" s="105">
        <v>44</v>
      </c>
      <c r="E1375" s="105">
        <v>6695</v>
      </c>
      <c r="F1375" s="105">
        <v>6658</v>
      </c>
      <c r="G1375" s="105">
        <v>6604</v>
      </c>
      <c r="H1375" s="105">
        <v>6552</v>
      </c>
      <c r="I1375" s="105">
        <v>6537</v>
      </c>
      <c r="J1375" s="105">
        <v>6577</v>
      </c>
      <c r="K1375" s="105">
        <v>6672</v>
      </c>
      <c r="L1375" s="195">
        <v>3614.5</v>
      </c>
      <c r="M1375" s="195">
        <v>3658.5</v>
      </c>
      <c r="N1375" s="195">
        <v>3696</v>
      </c>
      <c r="O1375" s="195">
        <v>3698</v>
      </c>
      <c r="P1375" s="195">
        <v>3639.5</v>
      </c>
      <c r="Q1375" s="195">
        <v>3539.5</v>
      </c>
      <c r="R1375" s="195">
        <v>3427</v>
      </c>
      <c r="S1375" s="195">
        <v>3324</v>
      </c>
      <c r="T1375" s="195">
        <v>3261</v>
      </c>
      <c r="U1375" s="195">
        <v>3278</v>
      </c>
      <c r="V1375" s="195">
        <v>3365</v>
      </c>
      <c r="W1375" s="195">
        <v>3486</v>
      </c>
      <c r="X1375" s="195">
        <v>3612</v>
      </c>
      <c r="Y1375" s="195">
        <v>3715</v>
      </c>
      <c r="Z1375" s="195">
        <v>3757.5</v>
      </c>
      <c r="AA1375" s="195">
        <v>3730.5</v>
      </c>
      <c r="AB1375" s="195">
        <v>3667</v>
      </c>
      <c r="AC1375" s="195">
        <v>3592</v>
      </c>
      <c r="AD1375" s="195">
        <v>3523</v>
      </c>
    </row>
    <row r="1376" spans="1:30" x14ac:dyDescent="0.2">
      <c r="A1376" s="77" t="s">
        <v>212</v>
      </c>
      <c r="B1376" s="79" t="s">
        <v>176</v>
      </c>
      <c r="C1376" s="105">
        <v>45</v>
      </c>
      <c r="D1376" s="105">
        <v>49</v>
      </c>
      <c r="E1376" s="105">
        <v>6476</v>
      </c>
      <c r="F1376" s="105">
        <v>6520</v>
      </c>
      <c r="G1376" s="105">
        <v>6564</v>
      </c>
      <c r="H1376" s="105">
        <v>6601</v>
      </c>
      <c r="I1376" s="105">
        <v>6618</v>
      </c>
      <c r="J1376" s="105">
        <v>6612</v>
      </c>
      <c r="K1376" s="105">
        <v>6585</v>
      </c>
      <c r="L1376" s="195">
        <v>3383</v>
      </c>
      <c r="M1376" s="195">
        <v>3420.5</v>
      </c>
      <c r="N1376" s="195">
        <v>3438.5</v>
      </c>
      <c r="O1376" s="195">
        <v>3454</v>
      </c>
      <c r="P1376" s="195">
        <v>3486.5</v>
      </c>
      <c r="Q1376" s="195">
        <v>3534</v>
      </c>
      <c r="R1376" s="195">
        <v>3581</v>
      </c>
      <c r="S1376" s="195">
        <v>3619</v>
      </c>
      <c r="T1376" s="195">
        <v>3622.5</v>
      </c>
      <c r="U1376" s="195">
        <v>3565.5</v>
      </c>
      <c r="V1376" s="195">
        <v>3467.5</v>
      </c>
      <c r="W1376" s="195">
        <v>3357.5</v>
      </c>
      <c r="X1376" s="195">
        <v>3255.5</v>
      </c>
      <c r="Y1376" s="195">
        <v>3194</v>
      </c>
      <c r="Z1376" s="195">
        <v>3211.5</v>
      </c>
      <c r="AA1376" s="195">
        <v>3299</v>
      </c>
      <c r="AB1376" s="195">
        <v>3420</v>
      </c>
      <c r="AC1376" s="195">
        <v>3544.5</v>
      </c>
      <c r="AD1376" s="195">
        <v>3646.5</v>
      </c>
    </row>
    <row r="1377" spans="1:30" x14ac:dyDescent="0.2">
      <c r="A1377" s="77" t="s">
        <v>212</v>
      </c>
      <c r="B1377" s="79" t="s">
        <v>176</v>
      </c>
      <c r="C1377" s="105">
        <v>50</v>
      </c>
      <c r="D1377" s="105">
        <v>54</v>
      </c>
      <c r="E1377" s="105">
        <v>5864</v>
      </c>
      <c r="F1377" s="105">
        <v>6002</v>
      </c>
      <c r="G1377" s="105">
        <v>6117</v>
      </c>
      <c r="H1377" s="105">
        <v>6210</v>
      </c>
      <c r="I1377" s="105">
        <v>6289</v>
      </c>
      <c r="J1377" s="105">
        <v>6354</v>
      </c>
      <c r="K1377" s="105">
        <v>6405</v>
      </c>
      <c r="L1377" s="195">
        <v>2946</v>
      </c>
      <c r="M1377" s="195">
        <v>2974.5</v>
      </c>
      <c r="N1377" s="195">
        <v>3044.5</v>
      </c>
      <c r="O1377" s="195">
        <v>3133</v>
      </c>
      <c r="P1377" s="195">
        <v>3215</v>
      </c>
      <c r="Q1377" s="195">
        <v>3280</v>
      </c>
      <c r="R1377" s="195">
        <v>3323.5</v>
      </c>
      <c r="S1377" s="195">
        <v>3343.5</v>
      </c>
      <c r="T1377" s="195">
        <v>3359.5</v>
      </c>
      <c r="U1377" s="195">
        <v>3393</v>
      </c>
      <c r="V1377" s="195">
        <v>3441</v>
      </c>
      <c r="W1377" s="195">
        <v>3488.5</v>
      </c>
      <c r="X1377" s="195">
        <v>3526</v>
      </c>
      <c r="Y1377" s="195">
        <v>3530</v>
      </c>
      <c r="Z1377" s="195">
        <v>3476.5</v>
      </c>
      <c r="AA1377" s="195">
        <v>3381.5</v>
      </c>
      <c r="AB1377" s="195">
        <v>3274</v>
      </c>
      <c r="AC1377" s="195">
        <v>3176</v>
      </c>
      <c r="AD1377" s="195">
        <v>3117.5</v>
      </c>
    </row>
    <row r="1378" spans="1:30" x14ac:dyDescent="0.2">
      <c r="A1378" s="77" t="s">
        <v>212</v>
      </c>
      <c r="B1378" s="79" t="s">
        <v>176</v>
      </c>
      <c r="C1378" s="105">
        <v>55</v>
      </c>
      <c r="D1378" s="105">
        <v>59</v>
      </c>
      <c r="E1378" s="105">
        <v>4620</v>
      </c>
      <c r="F1378" s="105">
        <v>4855</v>
      </c>
      <c r="G1378" s="105">
        <v>5088</v>
      </c>
      <c r="H1378" s="105">
        <v>5312</v>
      </c>
      <c r="I1378" s="105">
        <v>5518</v>
      </c>
      <c r="J1378" s="105">
        <v>5695</v>
      </c>
      <c r="K1378" s="105">
        <v>5838</v>
      </c>
      <c r="L1378" s="195">
        <v>3045</v>
      </c>
      <c r="M1378" s="195">
        <v>2988</v>
      </c>
      <c r="N1378" s="195">
        <v>2918.5</v>
      </c>
      <c r="O1378" s="195">
        <v>2859</v>
      </c>
      <c r="P1378" s="195">
        <v>2823</v>
      </c>
      <c r="Q1378" s="195">
        <v>2818.5</v>
      </c>
      <c r="R1378" s="195">
        <v>2854</v>
      </c>
      <c r="S1378" s="195">
        <v>2926.5</v>
      </c>
      <c r="T1378" s="195">
        <v>3014.5</v>
      </c>
      <c r="U1378" s="195">
        <v>3095</v>
      </c>
      <c r="V1378" s="195">
        <v>3158</v>
      </c>
      <c r="W1378" s="195">
        <v>3201</v>
      </c>
      <c r="X1378" s="195">
        <v>3223</v>
      </c>
      <c r="Y1378" s="195">
        <v>3241.5</v>
      </c>
      <c r="Z1378" s="195">
        <v>3275.5</v>
      </c>
      <c r="AA1378" s="195">
        <v>3323</v>
      </c>
      <c r="AB1378" s="195">
        <v>3370.5</v>
      </c>
      <c r="AC1378" s="195">
        <v>3408.5</v>
      </c>
      <c r="AD1378" s="195">
        <v>3413.5</v>
      </c>
    </row>
    <row r="1379" spans="1:30" x14ac:dyDescent="0.2">
      <c r="A1379" s="77" t="s">
        <v>212</v>
      </c>
      <c r="B1379" s="79" t="s">
        <v>176</v>
      </c>
      <c r="C1379" s="105">
        <v>60</v>
      </c>
      <c r="D1379" s="105">
        <v>64</v>
      </c>
      <c r="E1379" s="105">
        <v>3318</v>
      </c>
      <c r="F1379" s="105">
        <v>3476</v>
      </c>
      <c r="G1379" s="105">
        <v>3684</v>
      </c>
      <c r="H1379" s="105">
        <v>3928</v>
      </c>
      <c r="I1379" s="105">
        <v>4181</v>
      </c>
      <c r="J1379" s="105">
        <v>4424</v>
      </c>
      <c r="K1379" s="105">
        <v>4656</v>
      </c>
      <c r="L1379" s="195">
        <v>2638</v>
      </c>
      <c r="M1379" s="195">
        <v>2705</v>
      </c>
      <c r="N1379" s="195">
        <v>2774.5</v>
      </c>
      <c r="O1379" s="195">
        <v>2834.5</v>
      </c>
      <c r="P1379" s="195">
        <v>2867</v>
      </c>
      <c r="Q1379" s="195">
        <v>2862.5</v>
      </c>
      <c r="R1379" s="195">
        <v>2822.5</v>
      </c>
      <c r="S1379" s="195">
        <v>2763.5</v>
      </c>
      <c r="T1379" s="195">
        <v>2709</v>
      </c>
      <c r="U1379" s="195">
        <v>2678.5</v>
      </c>
      <c r="V1379" s="195">
        <v>2677.5</v>
      </c>
      <c r="W1379" s="195">
        <v>2713</v>
      </c>
      <c r="X1379" s="195">
        <v>2784</v>
      </c>
      <c r="Y1379" s="195">
        <v>2869</v>
      </c>
      <c r="Z1379" s="195">
        <v>2946.5</v>
      </c>
      <c r="AA1379" s="195">
        <v>3009.5</v>
      </c>
      <c r="AB1379" s="195">
        <v>3053.5</v>
      </c>
      <c r="AC1379" s="195">
        <v>3076</v>
      </c>
      <c r="AD1379" s="195">
        <v>3094.5</v>
      </c>
    </row>
    <row r="1380" spans="1:30" x14ac:dyDescent="0.2">
      <c r="A1380" s="77" t="s">
        <v>212</v>
      </c>
      <c r="B1380" s="79" t="s">
        <v>176</v>
      </c>
      <c r="C1380" s="105">
        <v>65</v>
      </c>
      <c r="D1380" s="105">
        <v>69</v>
      </c>
      <c r="E1380" s="105">
        <v>2831</v>
      </c>
      <c r="F1380" s="105">
        <v>2869</v>
      </c>
      <c r="G1380" s="105">
        <v>2897</v>
      </c>
      <c r="H1380" s="105">
        <v>2928</v>
      </c>
      <c r="I1380" s="105">
        <v>2995</v>
      </c>
      <c r="J1380" s="105">
        <v>3114</v>
      </c>
      <c r="K1380" s="105">
        <v>3267</v>
      </c>
      <c r="L1380" s="195">
        <v>2031.0000000000002</v>
      </c>
      <c r="M1380" s="195">
        <v>2102.5</v>
      </c>
      <c r="N1380" s="195">
        <v>2179.5</v>
      </c>
      <c r="O1380" s="195">
        <v>2257</v>
      </c>
      <c r="P1380" s="195">
        <v>2335</v>
      </c>
      <c r="Q1380" s="195">
        <v>2418.5</v>
      </c>
      <c r="R1380" s="195">
        <v>2503</v>
      </c>
      <c r="S1380" s="195">
        <v>2578.5</v>
      </c>
      <c r="T1380" s="195">
        <v>2636</v>
      </c>
      <c r="U1380" s="195">
        <v>2667.5</v>
      </c>
      <c r="V1380" s="195">
        <v>2666.5</v>
      </c>
      <c r="W1380" s="195">
        <v>2631.5</v>
      </c>
      <c r="X1380" s="195">
        <v>2579</v>
      </c>
      <c r="Y1380" s="195">
        <v>2531</v>
      </c>
      <c r="Z1380" s="195">
        <v>2504</v>
      </c>
      <c r="AA1380" s="195">
        <v>2506.5</v>
      </c>
      <c r="AB1380" s="195">
        <v>2543.5</v>
      </c>
      <c r="AC1380" s="195">
        <v>2612.5</v>
      </c>
      <c r="AD1380" s="195">
        <v>2695</v>
      </c>
    </row>
    <row r="1381" spans="1:30" x14ac:dyDescent="0.2">
      <c r="A1381" s="77" t="s">
        <v>212</v>
      </c>
      <c r="B1381" s="79" t="s">
        <v>176</v>
      </c>
      <c r="C1381" s="105">
        <v>70</v>
      </c>
      <c r="D1381" s="105">
        <v>74</v>
      </c>
      <c r="E1381" s="105">
        <v>2183</v>
      </c>
      <c r="F1381" s="105">
        <v>2241</v>
      </c>
      <c r="G1381" s="105">
        <v>2321</v>
      </c>
      <c r="H1381" s="105">
        <v>2411</v>
      </c>
      <c r="I1381" s="105">
        <v>2495</v>
      </c>
      <c r="J1381" s="105">
        <v>2563</v>
      </c>
      <c r="K1381" s="105">
        <v>2598</v>
      </c>
      <c r="L1381" s="195">
        <v>1411</v>
      </c>
      <c r="M1381" s="195">
        <v>1465.5</v>
      </c>
      <c r="N1381" s="195">
        <v>1537</v>
      </c>
      <c r="O1381" s="195">
        <v>1616.5</v>
      </c>
      <c r="P1381" s="195">
        <v>1695.5</v>
      </c>
      <c r="Q1381" s="195">
        <v>1775</v>
      </c>
      <c r="R1381" s="195">
        <v>1857</v>
      </c>
      <c r="S1381" s="195">
        <v>1936</v>
      </c>
      <c r="T1381" s="195">
        <v>2008</v>
      </c>
      <c r="U1381" s="195">
        <v>2079.5</v>
      </c>
      <c r="V1381" s="195">
        <v>2158</v>
      </c>
      <c r="W1381" s="195">
        <v>2237.5</v>
      </c>
      <c r="X1381" s="195">
        <v>2308</v>
      </c>
      <c r="Y1381" s="195">
        <v>2363.5</v>
      </c>
      <c r="Z1381" s="195">
        <v>2394.5</v>
      </c>
      <c r="AA1381" s="195">
        <v>2395</v>
      </c>
      <c r="AB1381" s="195">
        <v>2366.5</v>
      </c>
      <c r="AC1381" s="195">
        <v>2322.5</v>
      </c>
      <c r="AD1381" s="195">
        <v>2282.5</v>
      </c>
    </row>
    <row r="1382" spans="1:30" x14ac:dyDescent="0.2">
      <c r="A1382" s="77" t="s">
        <v>212</v>
      </c>
      <c r="B1382" s="79" t="s">
        <v>176</v>
      </c>
      <c r="C1382" s="105">
        <v>75</v>
      </c>
      <c r="D1382" s="105">
        <v>79</v>
      </c>
      <c r="E1382" s="105">
        <v>1650</v>
      </c>
      <c r="F1382" s="105">
        <v>1673</v>
      </c>
      <c r="G1382" s="105">
        <v>1696</v>
      </c>
      <c r="H1382" s="105">
        <v>1728</v>
      </c>
      <c r="I1382" s="105">
        <v>1774</v>
      </c>
      <c r="J1382" s="105">
        <v>1835</v>
      </c>
      <c r="K1382" s="105">
        <v>1889</v>
      </c>
      <c r="L1382" s="195">
        <v>941.5</v>
      </c>
      <c r="M1382" s="195">
        <v>953.5</v>
      </c>
      <c r="N1382" s="195">
        <v>981.5</v>
      </c>
      <c r="O1382" s="195">
        <v>1029.5</v>
      </c>
      <c r="P1382" s="195">
        <v>1084.5</v>
      </c>
      <c r="Q1382" s="195">
        <v>1142.5</v>
      </c>
      <c r="R1382" s="195">
        <v>1206.5</v>
      </c>
      <c r="S1382" s="195">
        <v>1276</v>
      </c>
      <c r="T1382" s="195">
        <v>1345.5</v>
      </c>
      <c r="U1382" s="195">
        <v>1414</v>
      </c>
      <c r="V1382" s="195">
        <v>1483</v>
      </c>
      <c r="W1382" s="195">
        <v>1555.5</v>
      </c>
      <c r="X1382" s="195">
        <v>1625.5</v>
      </c>
      <c r="Y1382" s="195">
        <v>1689.5</v>
      </c>
      <c r="Z1382" s="195">
        <v>1754</v>
      </c>
      <c r="AA1382" s="195">
        <v>1824.5</v>
      </c>
      <c r="AB1382" s="195">
        <v>1896</v>
      </c>
      <c r="AC1382" s="195">
        <v>1960</v>
      </c>
      <c r="AD1382" s="195">
        <v>2009.9999999999998</v>
      </c>
    </row>
    <row r="1383" spans="1:30" x14ac:dyDescent="0.2">
      <c r="A1383" s="77" t="s">
        <v>212</v>
      </c>
      <c r="B1383" s="79" t="s">
        <v>176</v>
      </c>
      <c r="C1383" s="105">
        <v>80</v>
      </c>
      <c r="D1383" s="105">
        <v>84</v>
      </c>
      <c r="E1383" s="105">
        <v>1077</v>
      </c>
      <c r="F1383" s="105">
        <v>1091</v>
      </c>
      <c r="G1383" s="105">
        <v>1115</v>
      </c>
      <c r="H1383" s="105">
        <v>1146</v>
      </c>
      <c r="I1383" s="105">
        <v>1179</v>
      </c>
      <c r="J1383" s="105">
        <v>1211</v>
      </c>
      <c r="K1383" s="105">
        <v>1236</v>
      </c>
      <c r="L1383" s="195">
        <v>662</v>
      </c>
      <c r="M1383" s="195">
        <v>632</v>
      </c>
      <c r="N1383" s="195">
        <v>625.5</v>
      </c>
      <c r="O1383" s="195">
        <v>634.5</v>
      </c>
      <c r="P1383" s="195">
        <v>652</v>
      </c>
      <c r="Q1383" s="195">
        <v>679</v>
      </c>
      <c r="R1383" s="195">
        <v>708</v>
      </c>
      <c r="S1383" s="195">
        <v>738</v>
      </c>
      <c r="T1383" s="195">
        <v>776.5</v>
      </c>
      <c r="U1383" s="195">
        <v>821</v>
      </c>
      <c r="V1383" s="195">
        <v>868.5</v>
      </c>
      <c r="W1383" s="195">
        <v>920</v>
      </c>
      <c r="X1383" s="195">
        <v>975.5</v>
      </c>
      <c r="Y1383" s="195">
        <v>1032</v>
      </c>
      <c r="Z1383" s="195">
        <v>1088</v>
      </c>
      <c r="AA1383" s="195">
        <v>1145</v>
      </c>
      <c r="AB1383" s="195">
        <v>1204</v>
      </c>
      <c r="AC1383" s="195">
        <v>1260.5</v>
      </c>
      <c r="AD1383" s="195">
        <v>1314</v>
      </c>
    </row>
    <row r="1384" spans="1:30" x14ac:dyDescent="0.2">
      <c r="A1384" s="77" t="s">
        <v>212</v>
      </c>
      <c r="B1384" s="79" t="s">
        <v>176</v>
      </c>
      <c r="C1384" s="105">
        <v>85</v>
      </c>
      <c r="D1384" s="105">
        <v>89</v>
      </c>
      <c r="E1384" s="105">
        <v>663</v>
      </c>
      <c r="F1384" s="105">
        <v>667</v>
      </c>
      <c r="G1384" s="105">
        <v>656</v>
      </c>
      <c r="H1384" s="105">
        <v>641</v>
      </c>
      <c r="I1384" s="105">
        <v>632</v>
      </c>
      <c r="J1384" s="105">
        <v>633</v>
      </c>
      <c r="K1384" s="105">
        <v>657</v>
      </c>
      <c r="L1384" s="195">
        <v>409</v>
      </c>
      <c r="M1384" s="195">
        <v>388.5</v>
      </c>
      <c r="N1384" s="195">
        <v>384</v>
      </c>
      <c r="O1384" s="195">
        <v>388</v>
      </c>
      <c r="P1384" s="195">
        <v>388.5</v>
      </c>
      <c r="Q1384" s="195">
        <v>386.5</v>
      </c>
      <c r="R1384" s="195">
        <v>386</v>
      </c>
      <c r="S1384" s="195">
        <v>390</v>
      </c>
      <c r="T1384" s="195">
        <v>399</v>
      </c>
      <c r="U1384" s="195">
        <v>413</v>
      </c>
      <c r="V1384" s="195">
        <v>431.5</v>
      </c>
      <c r="W1384" s="195">
        <v>451.5</v>
      </c>
      <c r="X1384" s="195">
        <v>473.5</v>
      </c>
      <c r="Y1384" s="195">
        <v>501</v>
      </c>
      <c r="Z1384" s="195">
        <v>532</v>
      </c>
      <c r="AA1384" s="195">
        <v>565</v>
      </c>
      <c r="AB1384" s="195">
        <v>600.5</v>
      </c>
      <c r="AC1384" s="195">
        <v>639</v>
      </c>
      <c r="AD1384" s="195">
        <v>678.5</v>
      </c>
    </row>
    <row r="1385" spans="1:30" x14ac:dyDescent="0.2">
      <c r="A1385" s="77" t="s">
        <v>212</v>
      </c>
      <c r="B1385" s="79" t="s">
        <v>176</v>
      </c>
      <c r="C1385" s="105">
        <v>90</v>
      </c>
      <c r="D1385" s="105">
        <v>94</v>
      </c>
      <c r="E1385" s="105">
        <v>211</v>
      </c>
      <c r="F1385" s="105">
        <v>244</v>
      </c>
      <c r="G1385" s="105">
        <v>269</v>
      </c>
      <c r="H1385" s="105">
        <v>286</v>
      </c>
      <c r="I1385" s="105">
        <v>289</v>
      </c>
      <c r="J1385" s="105">
        <v>281</v>
      </c>
      <c r="K1385" s="105">
        <v>296</v>
      </c>
      <c r="L1385" s="195">
        <v>187.5</v>
      </c>
      <c r="M1385" s="195">
        <v>175</v>
      </c>
      <c r="N1385" s="195">
        <v>171</v>
      </c>
      <c r="O1385" s="195">
        <v>173</v>
      </c>
      <c r="P1385" s="195">
        <v>176</v>
      </c>
      <c r="Q1385" s="195">
        <v>180</v>
      </c>
      <c r="R1385" s="195">
        <v>183</v>
      </c>
      <c r="S1385" s="195">
        <v>186.5</v>
      </c>
      <c r="T1385" s="195">
        <v>189.5</v>
      </c>
      <c r="U1385" s="195">
        <v>190</v>
      </c>
      <c r="V1385" s="195">
        <v>190.5</v>
      </c>
      <c r="W1385" s="195">
        <v>191.5</v>
      </c>
      <c r="X1385" s="195">
        <v>194.5</v>
      </c>
      <c r="Y1385" s="195">
        <v>200</v>
      </c>
      <c r="Z1385" s="195">
        <v>208</v>
      </c>
      <c r="AA1385" s="195">
        <v>218.5</v>
      </c>
      <c r="AB1385" s="195">
        <v>229.5</v>
      </c>
      <c r="AC1385" s="195">
        <v>243</v>
      </c>
      <c r="AD1385" s="195">
        <v>259</v>
      </c>
    </row>
    <row r="1386" spans="1:30" x14ac:dyDescent="0.2">
      <c r="A1386" s="77" t="s">
        <v>212</v>
      </c>
      <c r="B1386" s="79" t="s">
        <v>176</v>
      </c>
      <c r="C1386" s="105">
        <v>95</v>
      </c>
      <c r="D1386" s="105">
        <v>99</v>
      </c>
      <c r="E1386" s="105">
        <v>49</v>
      </c>
      <c r="F1386" s="105">
        <v>55</v>
      </c>
      <c r="G1386" s="105">
        <v>59</v>
      </c>
      <c r="H1386" s="105">
        <v>63</v>
      </c>
      <c r="I1386" s="105">
        <v>64</v>
      </c>
      <c r="J1386" s="105">
        <v>58</v>
      </c>
      <c r="K1386" s="105">
        <v>66</v>
      </c>
      <c r="L1386" s="195">
        <v>61.5</v>
      </c>
      <c r="M1386" s="195">
        <v>57.5</v>
      </c>
      <c r="N1386" s="195">
        <v>55.5</v>
      </c>
      <c r="O1386" s="195">
        <v>55.5</v>
      </c>
      <c r="P1386" s="195">
        <v>56</v>
      </c>
      <c r="Q1386" s="195">
        <v>56.5</v>
      </c>
      <c r="R1386" s="195">
        <v>57.5</v>
      </c>
      <c r="S1386" s="195">
        <v>58.5</v>
      </c>
      <c r="T1386" s="195">
        <v>59</v>
      </c>
      <c r="U1386" s="195">
        <v>60.5</v>
      </c>
      <c r="V1386" s="195">
        <v>62.5</v>
      </c>
      <c r="W1386" s="195">
        <v>64</v>
      </c>
      <c r="X1386" s="195">
        <v>66</v>
      </c>
      <c r="Y1386" s="195">
        <v>67.5</v>
      </c>
      <c r="Z1386" s="195">
        <v>68</v>
      </c>
      <c r="AA1386" s="195">
        <v>67.5</v>
      </c>
      <c r="AB1386" s="195">
        <v>67.5</v>
      </c>
      <c r="AC1386" s="195">
        <v>69.5</v>
      </c>
      <c r="AD1386" s="195">
        <v>72</v>
      </c>
    </row>
    <row r="1387" spans="1:30" x14ac:dyDescent="0.2">
      <c r="A1387" s="77" t="s">
        <v>212</v>
      </c>
      <c r="B1387" s="79" t="s">
        <v>176</v>
      </c>
      <c r="C1387" s="105">
        <v>100</v>
      </c>
      <c r="D1387" s="105">
        <v>104</v>
      </c>
      <c r="E1387" s="105">
        <v>5</v>
      </c>
      <c r="F1387" s="105">
        <v>6</v>
      </c>
      <c r="G1387" s="105">
        <v>6</v>
      </c>
      <c r="H1387" s="105">
        <v>7</v>
      </c>
      <c r="I1387" s="105">
        <v>7</v>
      </c>
      <c r="J1387" s="105">
        <v>8</v>
      </c>
      <c r="K1387" s="105">
        <v>8</v>
      </c>
      <c r="L1387" s="195">
        <v>11.5</v>
      </c>
      <c r="M1387" s="195">
        <v>11</v>
      </c>
      <c r="N1387" s="195">
        <v>11</v>
      </c>
      <c r="O1387" s="195">
        <v>11</v>
      </c>
      <c r="P1387" s="195">
        <v>11</v>
      </c>
      <c r="Q1387" s="195">
        <v>11</v>
      </c>
      <c r="R1387" s="195">
        <v>11.5</v>
      </c>
      <c r="S1387" s="195">
        <v>12</v>
      </c>
      <c r="T1387" s="195">
        <v>12</v>
      </c>
      <c r="U1387" s="195">
        <v>12</v>
      </c>
      <c r="V1387" s="195">
        <v>12.5</v>
      </c>
      <c r="W1387" s="195">
        <v>13</v>
      </c>
      <c r="X1387" s="195">
        <v>13</v>
      </c>
      <c r="Y1387" s="195">
        <v>13.5</v>
      </c>
      <c r="Z1387" s="195">
        <v>14</v>
      </c>
      <c r="AA1387" s="195">
        <v>14.5</v>
      </c>
      <c r="AB1387" s="195">
        <v>15.5</v>
      </c>
      <c r="AC1387" s="195">
        <v>16</v>
      </c>
      <c r="AD1387" s="195">
        <v>16</v>
      </c>
    </row>
    <row r="1388" spans="1:30" x14ac:dyDescent="0.2">
      <c r="A1388" s="77" t="s">
        <v>83</v>
      </c>
      <c r="B1388" s="79" t="s">
        <v>175</v>
      </c>
      <c r="C1388" s="105">
        <v>0</v>
      </c>
      <c r="D1388" s="105">
        <v>4</v>
      </c>
      <c r="E1388" s="105">
        <v>4135</v>
      </c>
      <c r="F1388" s="105">
        <v>4148</v>
      </c>
      <c r="G1388" s="105">
        <v>4094.9999999999995</v>
      </c>
      <c r="H1388" s="105">
        <v>4024</v>
      </c>
      <c r="I1388" s="105">
        <v>3955</v>
      </c>
      <c r="J1388" s="105">
        <v>3904</v>
      </c>
      <c r="K1388" s="105">
        <v>3837</v>
      </c>
      <c r="L1388" s="195">
        <v>5248.5</v>
      </c>
      <c r="M1388" s="195">
        <v>5191.5</v>
      </c>
      <c r="N1388" s="195">
        <v>5133.5</v>
      </c>
      <c r="O1388" s="195">
        <v>5077.5</v>
      </c>
      <c r="P1388" s="195">
        <v>5027.5</v>
      </c>
      <c r="Q1388" s="195">
        <v>4983.5</v>
      </c>
      <c r="R1388" s="195">
        <v>4940.5</v>
      </c>
      <c r="S1388" s="195">
        <v>4896.5</v>
      </c>
      <c r="T1388" s="195">
        <v>4849.5</v>
      </c>
      <c r="U1388" s="195">
        <v>4794.5</v>
      </c>
      <c r="V1388" s="195">
        <v>4732.5</v>
      </c>
      <c r="W1388" s="195">
        <v>4669.5</v>
      </c>
      <c r="X1388" s="195">
        <v>4604.5</v>
      </c>
      <c r="Y1388" s="195">
        <v>4538</v>
      </c>
      <c r="Z1388" s="195">
        <v>4472</v>
      </c>
      <c r="AA1388" s="195">
        <v>4405.5</v>
      </c>
      <c r="AB1388" s="195">
        <v>4337.5</v>
      </c>
      <c r="AC1388" s="195">
        <v>4271</v>
      </c>
      <c r="AD1388" s="195">
        <v>4207</v>
      </c>
    </row>
    <row r="1389" spans="1:30" x14ac:dyDescent="0.2">
      <c r="A1389" s="77" t="s">
        <v>83</v>
      </c>
      <c r="B1389" s="79" t="s">
        <v>175</v>
      </c>
      <c r="C1389" s="105">
        <v>5</v>
      </c>
      <c r="D1389" s="105">
        <v>9</v>
      </c>
      <c r="E1389" s="105">
        <v>4241</v>
      </c>
      <c r="F1389" s="105">
        <v>4159</v>
      </c>
      <c r="G1389" s="105">
        <v>4117</v>
      </c>
      <c r="H1389" s="105">
        <v>4110</v>
      </c>
      <c r="I1389" s="105">
        <v>4118</v>
      </c>
      <c r="J1389" s="105">
        <v>4113</v>
      </c>
      <c r="K1389" s="105">
        <v>4091</v>
      </c>
      <c r="L1389" s="195">
        <v>5373</v>
      </c>
      <c r="M1389" s="195">
        <v>5365</v>
      </c>
      <c r="N1389" s="195">
        <v>5349</v>
      </c>
      <c r="O1389" s="195">
        <v>5321</v>
      </c>
      <c r="P1389" s="195">
        <v>5283</v>
      </c>
      <c r="Q1389" s="195">
        <v>5235.5</v>
      </c>
      <c r="R1389" s="195">
        <v>5179</v>
      </c>
      <c r="S1389" s="195">
        <v>5120.5</v>
      </c>
      <c r="T1389" s="195">
        <v>5065</v>
      </c>
      <c r="U1389" s="195">
        <v>5015.5</v>
      </c>
      <c r="V1389" s="195">
        <v>4971.5</v>
      </c>
      <c r="W1389" s="195">
        <v>4929.5</v>
      </c>
      <c r="X1389" s="195">
        <v>4886</v>
      </c>
      <c r="Y1389" s="195">
        <v>4838.5</v>
      </c>
      <c r="Z1389" s="195">
        <v>4783.5</v>
      </c>
      <c r="AA1389" s="195">
        <v>4722</v>
      </c>
      <c r="AB1389" s="195">
        <v>4660.5</v>
      </c>
      <c r="AC1389" s="195">
        <v>4596.5</v>
      </c>
      <c r="AD1389" s="195">
        <v>4529.5</v>
      </c>
    </row>
    <row r="1390" spans="1:30" x14ac:dyDescent="0.2">
      <c r="A1390" s="77" t="s">
        <v>83</v>
      </c>
      <c r="B1390" s="79" t="s">
        <v>175</v>
      </c>
      <c r="C1390" s="105">
        <v>10</v>
      </c>
      <c r="D1390" s="105">
        <v>14</v>
      </c>
      <c r="E1390" s="105">
        <v>4761</v>
      </c>
      <c r="F1390" s="105">
        <v>4655</v>
      </c>
      <c r="G1390" s="105">
        <v>4539</v>
      </c>
      <c r="H1390" s="105">
        <v>4418</v>
      </c>
      <c r="I1390" s="105">
        <v>4307</v>
      </c>
      <c r="J1390" s="105">
        <v>4223</v>
      </c>
      <c r="K1390" s="105">
        <v>4163</v>
      </c>
      <c r="L1390" s="195">
        <v>5867</v>
      </c>
      <c r="M1390" s="195">
        <v>5675</v>
      </c>
      <c r="N1390" s="195">
        <v>5468</v>
      </c>
      <c r="O1390" s="195">
        <v>5362.5</v>
      </c>
      <c r="P1390" s="195">
        <v>5366</v>
      </c>
      <c r="Q1390" s="195">
        <v>5365</v>
      </c>
      <c r="R1390" s="195">
        <v>5356.5</v>
      </c>
      <c r="S1390" s="195">
        <v>5340</v>
      </c>
      <c r="T1390" s="195">
        <v>5314.5</v>
      </c>
      <c r="U1390" s="195">
        <v>5276.5</v>
      </c>
      <c r="V1390" s="195">
        <v>5227</v>
      </c>
      <c r="W1390" s="195">
        <v>5171.5</v>
      </c>
      <c r="X1390" s="195">
        <v>5115</v>
      </c>
      <c r="Y1390" s="195">
        <v>5059</v>
      </c>
      <c r="Z1390" s="195">
        <v>5008.5</v>
      </c>
      <c r="AA1390" s="195">
        <v>4965.5</v>
      </c>
      <c r="AB1390" s="195">
        <v>4924</v>
      </c>
      <c r="AC1390" s="195">
        <v>4880.5</v>
      </c>
      <c r="AD1390" s="195">
        <v>4833</v>
      </c>
    </row>
    <row r="1391" spans="1:30" x14ac:dyDescent="0.2">
      <c r="A1391" s="77" t="s">
        <v>83</v>
      </c>
      <c r="B1391" s="79" t="s">
        <v>175</v>
      </c>
      <c r="C1391" s="105">
        <v>15</v>
      </c>
      <c r="D1391" s="105">
        <v>19</v>
      </c>
      <c r="E1391" s="105">
        <v>4873</v>
      </c>
      <c r="F1391" s="105">
        <v>4888</v>
      </c>
      <c r="G1391" s="105">
        <v>4874</v>
      </c>
      <c r="H1391" s="105">
        <v>4833</v>
      </c>
      <c r="I1391" s="105">
        <v>4770</v>
      </c>
      <c r="J1391" s="105">
        <v>4693</v>
      </c>
      <c r="K1391" s="105">
        <v>4592</v>
      </c>
      <c r="L1391" s="195">
        <v>6461.5</v>
      </c>
      <c r="M1391" s="195">
        <v>6359.5</v>
      </c>
      <c r="N1391" s="195">
        <v>6311</v>
      </c>
      <c r="O1391" s="195">
        <v>6204.5</v>
      </c>
      <c r="P1391" s="195">
        <v>6024.5</v>
      </c>
      <c r="Q1391" s="195">
        <v>5848.5</v>
      </c>
      <c r="R1391" s="195">
        <v>5658</v>
      </c>
      <c r="S1391" s="195">
        <v>5452</v>
      </c>
      <c r="T1391" s="195">
        <v>5347.5</v>
      </c>
      <c r="U1391" s="195">
        <v>5351</v>
      </c>
      <c r="V1391" s="195">
        <v>5350</v>
      </c>
      <c r="W1391" s="195">
        <v>5343</v>
      </c>
      <c r="X1391" s="195">
        <v>5327</v>
      </c>
      <c r="Y1391" s="195">
        <v>5299.5</v>
      </c>
      <c r="Z1391" s="195">
        <v>5262</v>
      </c>
      <c r="AA1391" s="195">
        <v>5214.5</v>
      </c>
      <c r="AB1391" s="195">
        <v>5159</v>
      </c>
      <c r="AC1391" s="195">
        <v>5102</v>
      </c>
      <c r="AD1391" s="195">
        <v>5047</v>
      </c>
    </row>
    <row r="1392" spans="1:30" x14ac:dyDescent="0.2">
      <c r="A1392" s="77" t="s">
        <v>83</v>
      </c>
      <c r="B1392" s="79" t="s">
        <v>175</v>
      </c>
      <c r="C1392" s="105">
        <v>20</v>
      </c>
      <c r="D1392" s="105">
        <v>24</v>
      </c>
      <c r="E1392" s="105">
        <v>4291</v>
      </c>
      <c r="F1392" s="105">
        <v>4360</v>
      </c>
      <c r="G1392" s="105">
        <v>4465</v>
      </c>
      <c r="H1392" s="105">
        <v>4585</v>
      </c>
      <c r="I1392" s="105">
        <v>4683</v>
      </c>
      <c r="J1392" s="105">
        <v>4743</v>
      </c>
      <c r="K1392" s="105">
        <v>4769</v>
      </c>
      <c r="L1392" s="195">
        <v>7338</v>
      </c>
      <c r="M1392" s="195">
        <v>7154</v>
      </c>
      <c r="N1392" s="195">
        <v>6983</v>
      </c>
      <c r="O1392" s="195">
        <v>6791.5</v>
      </c>
      <c r="P1392" s="195">
        <v>6585.5</v>
      </c>
      <c r="Q1392" s="195">
        <v>6421.5</v>
      </c>
      <c r="R1392" s="195">
        <v>6320</v>
      </c>
      <c r="S1392" s="195">
        <v>6272.5</v>
      </c>
      <c r="T1392" s="195">
        <v>6168</v>
      </c>
      <c r="U1392" s="195">
        <v>5989.5</v>
      </c>
      <c r="V1392" s="195">
        <v>5815</v>
      </c>
      <c r="W1392" s="195">
        <v>5625.5</v>
      </c>
      <c r="X1392" s="195">
        <v>5421</v>
      </c>
      <c r="Y1392" s="195">
        <v>5318.5</v>
      </c>
      <c r="Z1392" s="195">
        <v>5322.5</v>
      </c>
      <c r="AA1392" s="195">
        <v>5321</v>
      </c>
      <c r="AB1392" s="195">
        <v>5314.5</v>
      </c>
      <c r="AC1392" s="195">
        <v>5300</v>
      </c>
      <c r="AD1392" s="195">
        <v>5274</v>
      </c>
    </row>
    <row r="1393" spans="1:30" x14ac:dyDescent="0.2">
      <c r="A1393" s="77" t="s">
        <v>83</v>
      </c>
      <c r="B1393" s="79" t="s">
        <v>175</v>
      </c>
      <c r="C1393" s="105">
        <v>25</v>
      </c>
      <c r="D1393" s="105">
        <v>29</v>
      </c>
      <c r="E1393" s="105">
        <v>4137</v>
      </c>
      <c r="F1393" s="105">
        <v>4139</v>
      </c>
      <c r="G1393" s="105">
        <v>4129</v>
      </c>
      <c r="H1393" s="105">
        <v>4115</v>
      </c>
      <c r="I1393" s="105">
        <v>4120</v>
      </c>
      <c r="J1393" s="105">
        <v>4160</v>
      </c>
      <c r="K1393" s="105">
        <v>4236</v>
      </c>
      <c r="L1393" s="195">
        <v>8332.5</v>
      </c>
      <c r="M1393" s="195">
        <v>8162.0000000000009</v>
      </c>
      <c r="N1393" s="195">
        <v>7935</v>
      </c>
      <c r="O1393" s="195">
        <v>7697.5</v>
      </c>
      <c r="P1393" s="195">
        <v>7483</v>
      </c>
      <c r="Q1393" s="195">
        <v>7285</v>
      </c>
      <c r="R1393" s="195">
        <v>7103.5</v>
      </c>
      <c r="S1393" s="195">
        <v>6934.5</v>
      </c>
      <c r="T1393" s="195">
        <v>6745</v>
      </c>
      <c r="U1393" s="195">
        <v>6541.5</v>
      </c>
      <c r="V1393" s="195">
        <v>6379</v>
      </c>
      <c r="W1393" s="195">
        <v>6278.5</v>
      </c>
      <c r="X1393" s="195">
        <v>6232</v>
      </c>
      <c r="Y1393" s="195">
        <v>6128.5</v>
      </c>
      <c r="Z1393" s="195">
        <v>5951.5</v>
      </c>
      <c r="AA1393" s="195">
        <v>5779</v>
      </c>
      <c r="AB1393" s="195">
        <v>5591.5</v>
      </c>
      <c r="AC1393" s="195">
        <v>5389</v>
      </c>
      <c r="AD1393" s="195">
        <v>5287.5</v>
      </c>
    </row>
    <row r="1394" spans="1:30" x14ac:dyDescent="0.2">
      <c r="A1394" s="77" t="s">
        <v>83</v>
      </c>
      <c r="B1394" s="79" t="s">
        <v>175</v>
      </c>
      <c r="C1394" s="105">
        <v>30</v>
      </c>
      <c r="D1394" s="105">
        <v>34</v>
      </c>
      <c r="E1394" s="105">
        <v>3901</v>
      </c>
      <c r="F1394" s="105">
        <v>3910</v>
      </c>
      <c r="G1394" s="105">
        <v>3940</v>
      </c>
      <c r="H1394" s="105">
        <v>3980</v>
      </c>
      <c r="I1394" s="105">
        <v>4011.9999999999995</v>
      </c>
      <c r="J1394" s="105">
        <v>4027</v>
      </c>
      <c r="K1394" s="105">
        <v>4035</v>
      </c>
      <c r="L1394" s="195">
        <v>7783</v>
      </c>
      <c r="M1394" s="195">
        <v>7990.5</v>
      </c>
      <c r="N1394" s="195">
        <v>8180</v>
      </c>
      <c r="O1394" s="195">
        <v>8308.5</v>
      </c>
      <c r="P1394" s="195">
        <v>8341.5</v>
      </c>
      <c r="Q1394" s="195">
        <v>8268.5</v>
      </c>
      <c r="R1394" s="195">
        <v>8100.5</v>
      </c>
      <c r="S1394" s="195">
        <v>7875.5</v>
      </c>
      <c r="T1394" s="195">
        <v>7641.5</v>
      </c>
      <c r="U1394" s="195">
        <v>7429.5</v>
      </c>
      <c r="V1394" s="195">
        <v>7233.5</v>
      </c>
      <c r="W1394" s="195">
        <v>7054</v>
      </c>
      <c r="X1394" s="195">
        <v>6886.5</v>
      </c>
      <c r="Y1394" s="195">
        <v>6699</v>
      </c>
      <c r="Z1394" s="195">
        <v>6497</v>
      </c>
      <c r="AA1394" s="195">
        <v>6336.5</v>
      </c>
      <c r="AB1394" s="195">
        <v>6238</v>
      </c>
      <c r="AC1394" s="195">
        <v>6191.5</v>
      </c>
      <c r="AD1394" s="195">
        <v>6089.5</v>
      </c>
    </row>
    <row r="1395" spans="1:30" x14ac:dyDescent="0.2">
      <c r="A1395" s="77" t="s">
        <v>83</v>
      </c>
      <c r="B1395" s="79" t="s">
        <v>175</v>
      </c>
      <c r="C1395" s="105">
        <v>35</v>
      </c>
      <c r="D1395" s="105">
        <v>39</v>
      </c>
      <c r="E1395" s="105">
        <v>3883</v>
      </c>
      <c r="F1395" s="105">
        <v>3869</v>
      </c>
      <c r="G1395" s="105">
        <v>3849</v>
      </c>
      <c r="H1395" s="105">
        <v>3823</v>
      </c>
      <c r="I1395" s="105">
        <v>3807</v>
      </c>
      <c r="J1395" s="105">
        <v>3803</v>
      </c>
      <c r="K1395" s="105">
        <v>3818</v>
      </c>
      <c r="L1395" s="195">
        <v>7087</v>
      </c>
      <c r="M1395" s="195">
        <v>7148</v>
      </c>
      <c r="N1395" s="195">
        <v>7231.5</v>
      </c>
      <c r="O1395" s="195">
        <v>7349.5</v>
      </c>
      <c r="P1395" s="195">
        <v>7511</v>
      </c>
      <c r="Q1395" s="195">
        <v>7708</v>
      </c>
      <c r="R1395" s="195">
        <v>7915.5</v>
      </c>
      <c r="S1395" s="195">
        <v>8104.5</v>
      </c>
      <c r="T1395" s="195">
        <v>8234</v>
      </c>
      <c r="U1395" s="195">
        <v>8267</v>
      </c>
      <c r="V1395" s="195">
        <v>8194.5</v>
      </c>
      <c r="W1395" s="195">
        <v>8029</v>
      </c>
      <c r="X1395" s="195">
        <v>7807.5</v>
      </c>
      <c r="Y1395" s="195">
        <v>7576.5</v>
      </c>
      <c r="Z1395" s="195">
        <v>7367</v>
      </c>
      <c r="AA1395" s="195">
        <v>7173</v>
      </c>
      <c r="AB1395" s="195">
        <v>6996</v>
      </c>
      <c r="AC1395" s="195">
        <v>6831.5</v>
      </c>
      <c r="AD1395" s="195">
        <v>6645.5</v>
      </c>
    </row>
    <row r="1396" spans="1:30" x14ac:dyDescent="0.2">
      <c r="A1396" s="77" t="s">
        <v>83</v>
      </c>
      <c r="B1396" s="79" t="s">
        <v>175</v>
      </c>
      <c r="C1396" s="105">
        <v>40</v>
      </c>
      <c r="D1396" s="105">
        <v>44</v>
      </c>
      <c r="E1396" s="105">
        <v>3731</v>
      </c>
      <c r="F1396" s="105">
        <v>3737</v>
      </c>
      <c r="G1396" s="105">
        <v>3752</v>
      </c>
      <c r="H1396" s="105">
        <v>3770</v>
      </c>
      <c r="I1396" s="105">
        <v>3782</v>
      </c>
      <c r="J1396" s="105">
        <v>3782</v>
      </c>
      <c r="K1396" s="105">
        <v>3774</v>
      </c>
      <c r="L1396" s="195">
        <v>6568.5</v>
      </c>
      <c r="M1396" s="195">
        <v>6658</v>
      </c>
      <c r="N1396" s="195">
        <v>6751.5</v>
      </c>
      <c r="O1396" s="195">
        <v>6844.5</v>
      </c>
      <c r="P1396" s="195">
        <v>6926.5</v>
      </c>
      <c r="Q1396" s="195">
        <v>6990.5</v>
      </c>
      <c r="R1396" s="195">
        <v>7055</v>
      </c>
      <c r="S1396" s="195">
        <v>7138.5</v>
      </c>
      <c r="T1396" s="195">
        <v>7255</v>
      </c>
      <c r="U1396" s="195">
        <v>7416</v>
      </c>
      <c r="V1396" s="195">
        <v>7612</v>
      </c>
      <c r="W1396" s="195">
        <v>7818</v>
      </c>
      <c r="X1396" s="195">
        <v>8006.5000000000009</v>
      </c>
      <c r="Y1396" s="195">
        <v>8135.9999999999991</v>
      </c>
      <c r="Z1396" s="195">
        <v>8169.4999999999991</v>
      </c>
      <c r="AA1396" s="195">
        <v>8099</v>
      </c>
      <c r="AB1396" s="195">
        <v>7936.5</v>
      </c>
      <c r="AC1396" s="195">
        <v>7718.5</v>
      </c>
      <c r="AD1396" s="195">
        <v>7492</v>
      </c>
    </row>
    <row r="1397" spans="1:30" x14ac:dyDescent="0.2">
      <c r="A1397" s="77" t="s">
        <v>83</v>
      </c>
      <c r="B1397" s="79" t="s">
        <v>175</v>
      </c>
      <c r="C1397" s="105">
        <v>45</v>
      </c>
      <c r="D1397" s="105">
        <v>49</v>
      </c>
      <c r="E1397" s="105">
        <v>3646</v>
      </c>
      <c r="F1397" s="105">
        <v>3602</v>
      </c>
      <c r="G1397" s="105">
        <v>3587</v>
      </c>
      <c r="H1397" s="105">
        <v>3592</v>
      </c>
      <c r="I1397" s="105">
        <v>3602</v>
      </c>
      <c r="J1397" s="105">
        <v>3612</v>
      </c>
      <c r="K1397" s="105">
        <v>3622</v>
      </c>
      <c r="L1397" s="195">
        <v>6134</v>
      </c>
      <c r="M1397" s="195">
        <v>6179</v>
      </c>
      <c r="N1397" s="195">
        <v>6231</v>
      </c>
      <c r="O1397" s="195">
        <v>6285.5</v>
      </c>
      <c r="P1397" s="195">
        <v>6349.5</v>
      </c>
      <c r="Q1397" s="195">
        <v>6431.5</v>
      </c>
      <c r="R1397" s="195">
        <v>6524.5</v>
      </c>
      <c r="S1397" s="195">
        <v>6619</v>
      </c>
      <c r="T1397" s="195">
        <v>6711.5</v>
      </c>
      <c r="U1397" s="195">
        <v>6793</v>
      </c>
      <c r="V1397" s="195">
        <v>6857</v>
      </c>
      <c r="W1397" s="195">
        <v>6921.5</v>
      </c>
      <c r="X1397" s="195">
        <v>7005.5</v>
      </c>
      <c r="Y1397" s="195">
        <v>7123</v>
      </c>
      <c r="Z1397" s="195">
        <v>7283.5</v>
      </c>
      <c r="AA1397" s="195">
        <v>7477.5</v>
      </c>
      <c r="AB1397" s="195">
        <v>7682</v>
      </c>
      <c r="AC1397" s="195">
        <v>7869</v>
      </c>
      <c r="AD1397" s="195">
        <v>7997.5</v>
      </c>
    </row>
    <row r="1398" spans="1:30" x14ac:dyDescent="0.2">
      <c r="A1398" s="77" t="s">
        <v>83</v>
      </c>
      <c r="B1398" s="79" t="s">
        <v>175</v>
      </c>
      <c r="C1398" s="105">
        <v>50</v>
      </c>
      <c r="D1398" s="105">
        <v>54</v>
      </c>
      <c r="E1398" s="105">
        <v>3759</v>
      </c>
      <c r="F1398" s="105">
        <v>3743</v>
      </c>
      <c r="G1398" s="105">
        <v>3686</v>
      </c>
      <c r="H1398" s="105">
        <v>3607</v>
      </c>
      <c r="I1398" s="105">
        <v>3533</v>
      </c>
      <c r="J1398" s="105">
        <v>3485</v>
      </c>
      <c r="K1398" s="105">
        <v>3450</v>
      </c>
      <c r="L1398" s="195">
        <v>5876.5</v>
      </c>
      <c r="M1398" s="195">
        <v>5851.5</v>
      </c>
      <c r="N1398" s="195">
        <v>5847.5</v>
      </c>
      <c r="O1398" s="195">
        <v>5859.5</v>
      </c>
      <c r="P1398" s="195">
        <v>5889.5</v>
      </c>
      <c r="Q1398" s="195">
        <v>5932.5</v>
      </c>
      <c r="R1398" s="195">
        <v>5982</v>
      </c>
      <c r="S1398" s="195">
        <v>6034</v>
      </c>
      <c r="T1398" s="195">
        <v>6089.5</v>
      </c>
      <c r="U1398" s="195">
        <v>6155</v>
      </c>
      <c r="V1398" s="195">
        <v>6238</v>
      </c>
      <c r="W1398" s="195">
        <v>6330</v>
      </c>
      <c r="X1398" s="195">
        <v>6423.5</v>
      </c>
      <c r="Y1398" s="195">
        <v>6517</v>
      </c>
      <c r="Z1398" s="195">
        <v>6599</v>
      </c>
      <c r="AA1398" s="195">
        <v>6664.5</v>
      </c>
      <c r="AB1398" s="195">
        <v>6731</v>
      </c>
      <c r="AC1398" s="195">
        <v>6815.5</v>
      </c>
      <c r="AD1398" s="195">
        <v>6933</v>
      </c>
    </row>
    <row r="1399" spans="1:30" x14ac:dyDescent="0.2">
      <c r="A1399" s="77" t="s">
        <v>83</v>
      </c>
      <c r="B1399" s="79" t="s">
        <v>175</v>
      </c>
      <c r="C1399" s="105">
        <v>55</v>
      </c>
      <c r="D1399" s="105">
        <v>59</v>
      </c>
      <c r="E1399" s="105">
        <v>3029</v>
      </c>
      <c r="F1399" s="105">
        <v>3147</v>
      </c>
      <c r="G1399" s="105">
        <v>3272</v>
      </c>
      <c r="H1399" s="105">
        <v>3392</v>
      </c>
      <c r="I1399" s="105">
        <v>3477</v>
      </c>
      <c r="J1399" s="105">
        <v>3518</v>
      </c>
      <c r="K1399" s="105">
        <v>3509</v>
      </c>
      <c r="L1399" s="195">
        <v>5451.5</v>
      </c>
      <c r="M1399" s="195">
        <v>5532.5</v>
      </c>
      <c r="N1399" s="195">
        <v>5586.5</v>
      </c>
      <c r="O1399" s="195">
        <v>5603</v>
      </c>
      <c r="P1399" s="195">
        <v>5591.5</v>
      </c>
      <c r="Q1399" s="195">
        <v>5569.5</v>
      </c>
      <c r="R1399" s="195">
        <v>5556.5</v>
      </c>
      <c r="S1399" s="195">
        <v>5556.5</v>
      </c>
      <c r="T1399" s="195">
        <v>5571.5</v>
      </c>
      <c r="U1399" s="195">
        <v>5604.5</v>
      </c>
      <c r="V1399" s="195">
        <v>5649.5</v>
      </c>
      <c r="W1399" s="195">
        <v>5701</v>
      </c>
      <c r="X1399" s="195">
        <v>5755.5</v>
      </c>
      <c r="Y1399" s="195">
        <v>5812</v>
      </c>
      <c r="Z1399" s="195">
        <v>5878.5</v>
      </c>
      <c r="AA1399" s="195">
        <v>5962</v>
      </c>
      <c r="AB1399" s="195">
        <v>6054.5</v>
      </c>
      <c r="AC1399" s="195">
        <v>6149.5</v>
      </c>
      <c r="AD1399" s="195">
        <v>6241.5</v>
      </c>
    </row>
    <row r="1400" spans="1:30" x14ac:dyDescent="0.2">
      <c r="A1400" s="77" t="s">
        <v>83</v>
      </c>
      <c r="B1400" s="79" t="s">
        <v>175</v>
      </c>
      <c r="C1400" s="105">
        <v>60</v>
      </c>
      <c r="D1400" s="105">
        <v>64</v>
      </c>
      <c r="E1400" s="105">
        <v>2224</v>
      </c>
      <c r="F1400" s="105">
        <v>2317</v>
      </c>
      <c r="G1400" s="105">
        <v>2420</v>
      </c>
      <c r="H1400" s="105">
        <v>2527</v>
      </c>
      <c r="I1400" s="105">
        <v>2641</v>
      </c>
      <c r="J1400" s="105">
        <v>2757</v>
      </c>
      <c r="K1400" s="105">
        <v>2871</v>
      </c>
      <c r="L1400" s="195">
        <v>4246.5</v>
      </c>
      <c r="M1400" s="195">
        <v>4401</v>
      </c>
      <c r="N1400" s="195">
        <v>4567.5</v>
      </c>
      <c r="O1400" s="195">
        <v>4736</v>
      </c>
      <c r="P1400" s="195">
        <v>4888.5</v>
      </c>
      <c r="Q1400" s="195">
        <v>5009.5</v>
      </c>
      <c r="R1400" s="195">
        <v>5097.5</v>
      </c>
      <c r="S1400" s="195">
        <v>5153</v>
      </c>
      <c r="T1400" s="195">
        <v>5173</v>
      </c>
      <c r="U1400" s="195">
        <v>5168</v>
      </c>
      <c r="V1400" s="195">
        <v>5155</v>
      </c>
      <c r="W1400" s="195">
        <v>5147.5</v>
      </c>
      <c r="X1400" s="195">
        <v>5153</v>
      </c>
      <c r="Y1400" s="195">
        <v>5174.5</v>
      </c>
      <c r="Z1400" s="195">
        <v>5210</v>
      </c>
      <c r="AA1400" s="195">
        <v>5257</v>
      </c>
      <c r="AB1400" s="195">
        <v>5311</v>
      </c>
      <c r="AC1400" s="195">
        <v>5367.5</v>
      </c>
      <c r="AD1400" s="195">
        <v>5426.5</v>
      </c>
    </row>
    <row r="1401" spans="1:30" x14ac:dyDescent="0.2">
      <c r="A1401" s="77" t="s">
        <v>83</v>
      </c>
      <c r="B1401" s="79" t="s">
        <v>175</v>
      </c>
      <c r="C1401" s="105">
        <v>65</v>
      </c>
      <c r="D1401" s="105">
        <v>69</v>
      </c>
      <c r="E1401" s="105">
        <v>1615</v>
      </c>
      <c r="F1401" s="105">
        <v>1666</v>
      </c>
      <c r="G1401" s="105">
        <v>1726</v>
      </c>
      <c r="H1401" s="105">
        <v>1793</v>
      </c>
      <c r="I1401" s="105">
        <v>1868</v>
      </c>
      <c r="J1401" s="105">
        <v>1954</v>
      </c>
      <c r="K1401" s="105">
        <v>2040</v>
      </c>
      <c r="L1401" s="195">
        <v>2950.5</v>
      </c>
      <c r="M1401" s="195">
        <v>3100</v>
      </c>
      <c r="N1401" s="195">
        <v>3256</v>
      </c>
      <c r="O1401" s="195">
        <v>3408.5</v>
      </c>
      <c r="P1401" s="195">
        <v>3562.5</v>
      </c>
      <c r="Q1401" s="195">
        <v>3719.5</v>
      </c>
      <c r="R1401" s="195">
        <v>3872</v>
      </c>
      <c r="S1401" s="195">
        <v>4024.4999999999995</v>
      </c>
      <c r="T1401" s="195">
        <v>4180</v>
      </c>
      <c r="U1401" s="195">
        <v>4321.5</v>
      </c>
      <c r="V1401" s="195">
        <v>4435.5</v>
      </c>
      <c r="W1401" s="195">
        <v>4520.5</v>
      </c>
      <c r="X1401" s="195">
        <v>4576</v>
      </c>
      <c r="Y1401" s="195">
        <v>4601</v>
      </c>
      <c r="Z1401" s="195">
        <v>4604</v>
      </c>
      <c r="AA1401" s="195">
        <v>4599</v>
      </c>
      <c r="AB1401" s="195">
        <v>4601</v>
      </c>
      <c r="AC1401" s="195">
        <v>4614.5</v>
      </c>
      <c r="AD1401" s="195">
        <v>4640.5</v>
      </c>
    </row>
    <row r="1402" spans="1:30" x14ac:dyDescent="0.2">
      <c r="A1402" s="77" t="s">
        <v>83</v>
      </c>
      <c r="B1402" s="79" t="s">
        <v>175</v>
      </c>
      <c r="C1402" s="105">
        <v>70</v>
      </c>
      <c r="D1402" s="105">
        <v>74</v>
      </c>
      <c r="E1402" s="105">
        <v>1190</v>
      </c>
      <c r="F1402" s="105">
        <v>1195</v>
      </c>
      <c r="G1402" s="105">
        <v>1218</v>
      </c>
      <c r="H1402" s="105">
        <v>1253</v>
      </c>
      <c r="I1402" s="105">
        <v>1296</v>
      </c>
      <c r="J1402" s="105">
        <v>1345</v>
      </c>
      <c r="K1402" s="105">
        <v>1391</v>
      </c>
      <c r="L1402" s="195">
        <v>1926</v>
      </c>
      <c r="M1402" s="195">
        <v>1968.5</v>
      </c>
      <c r="N1402" s="195">
        <v>2047.0000000000002</v>
      </c>
      <c r="O1402" s="195">
        <v>2148.5</v>
      </c>
      <c r="P1402" s="195">
        <v>2269</v>
      </c>
      <c r="Q1402" s="195">
        <v>2401.5</v>
      </c>
      <c r="R1402" s="195">
        <v>2539.5</v>
      </c>
      <c r="S1402" s="195">
        <v>2673.5</v>
      </c>
      <c r="T1402" s="195">
        <v>2805</v>
      </c>
      <c r="U1402" s="195">
        <v>2939</v>
      </c>
      <c r="V1402" s="195">
        <v>3076.5</v>
      </c>
      <c r="W1402" s="195">
        <v>3210.5</v>
      </c>
      <c r="X1402" s="195">
        <v>3343.5</v>
      </c>
      <c r="Y1402" s="195">
        <v>3480</v>
      </c>
      <c r="Z1402" s="195">
        <v>3607</v>
      </c>
      <c r="AA1402" s="195">
        <v>3711</v>
      </c>
      <c r="AB1402" s="195">
        <v>3789.5</v>
      </c>
      <c r="AC1402" s="195">
        <v>3844</v>
      </c>
      <c r="AD1402" s="195">
        <v>3872.5</v>
      </c>
    </row>
    <row r="1403" spans="1:30" x14ac:dyDescent="0.2">
      <c r="A1403" s="77" t="s">
        <v>83</v>
      </c>
      <c r="B1403" s="79" t="s">
        <v>175</v>
      </c>
      <c r="C1403" s="105">
        <v>75</v>
      </c>
      <c r="D1403" s="105">
        <v>79</v>
      </c>
      <c r="E1403" s="105">
        <v>1029</v>
      </c>
      <c r="F1403" s="105">
        <v>986</v>
      </c>
      <c r="G1403" s="105">
        <v>947</v>
      </c>
      <c r="H1403" s="105">
        <v>919</v>
      </c>
      <c r="I1403" s="105">
        <v>902</v>
      </c>
      <c r="J1403" s="105">
        <v>902</v>
      </c>
      <c r="K1403" s="105">
        <v>911</v>
      </c>
      <c r="L1403" s="195">
        <v>1280</v>
      </c>
      <c r="M1403" s="195">
        <v>1297.5</v>
      </c>
      <c r="N1403" s="195">
        <v>1320</v>
      </c>
      <c r="O1403" s="195">
        <v>1338</v>
      </c>
      <c r="P1403" s="195">
        <v>1359</v>
      </c>
      <c r="Q1403" s="195">
        <v>1390</v>
      </c>
      <c r="R1403" s="195">
        <v>1437</v>
      </c>
      <c r="S1403" s="195">
        <v>1502</v>
      </c>
      <c r="T1403" s="195">
        <v>1583</v>
      </c>
      <c r="U1403" s="195">
        <v>1676.5</v>
      </c>
      <c r="V1403" s="195">
        <v>1780</v>
      </c>
      <c r="W1403" s="195">
        <v>1889</v>
      </c>
      <c r="X1403" s="195">
        <v>1995.5</v>
      </c>
      <c r="Y1403" s="195">
        <v>2100</v>
      </c>
      <c r="Z1403" s="195">
        <v>2207.5</v>
      </c>
      <c r="AA1403" s="195">
        <v>2319</v>
      </c>
      <c r="AB1403" s="195">
        <v>2428</v>
      </c>
      <c r="AC1403" s="195">
        <v>2538</v>
      </c>
      <c r="AD1403" s="195">
        <v>2651</v>
      </c>
    </row>
    <row r="1404" spans="1:30" x14ac:dyDescent="0.2">
      <c r="A1404" s="77" t="s">
        <v>83</v>
      </c>
      <c r="B1404" s="79" t="s">
        <v>175</v>
      </c>
      <c r="C1404" s="105">
        <v>80</v>
      </c>
      <c r="D1404" s="105">
        <v>84</v>
      </c>
      <c r="E1404" s="105">
        <v>811</v>
      </c>
      <c r="F1404" s="105">
        <v>802</v>
      </c>
      <c r="G1404" s="105">
        <v>775</v>
      </c>
      <c r="H1404" s="105">
        <v>737</v>
      </c>
      <c r="I1404" s="105">
        <v>699</v>
      </c>
      <c r="J1404" s="105">
        <v>669</v>
      </c>
      <c r="K1404" s="105">
        <v>647</v>
      </c>
      <c r="L1404" s="195">
        <v>656</v>
      </c>
      <c r="M1404" s="195">
        <v>664</v>
      </c>
      <c r="N1404" s="195">
        <v>688</v>
      </c>
      <c r="O1404" s="195">
        <v>714</v>
      </c>
      <c r="P1404" s="195">
        <v>741.5</v>
      </c>
      <c r="Q1404" s="195">
        <v>768</v>
      </c>
      <c r="R1404" s="195">
        <v>791</v>
      </c>
      <c r="S1404" s="195">
        <v>808</v>
      </c>
      <c r="T1404" s="195">
        <v>822</v>
      </c>
      <c r="U1404" s="195">
        <v>839</v>
      </c>
      <c r="V1404" s="195">
        <v>863</v>
      </c>
      <c r="W1404" s="195">
        <v>897.5</v>
      </c>
      <c r="X1404" s="195">
        <v>943</v>
      </c>
      <c r="Y1404" s="195">
        <v>998.5</v>
      </c>
      <c r="Z1404" s="195">
        <v>1063</v>
      </c>
      <c r="AA1404" s="195">
        <v>1135</v>
      </c>
      <c r="AB1404" s="195">
        <v>1210</v>
      </c>
      <c r="AC1404" s="195">
        <v>1283.5</v>
      </c>
      <c r="AD1404" s="195">
        <v>1356.5</v>
      </c>
    </row>
    <row r="1405" spans="1:30" x14ac:dyDescent="0.2">
      <c r="A1405" s="77" t="s">
        <v>83</v>
      </c>
      <c r="B1405" s="79" t="s">
        <v>175</v>
      </c>
      <c r="C1405" s="105">
        <v>85</v>
      </c>
      <c r="D1405" s="105">
        <v>89</v>
      </c>
      <c r="E1405" s="105">
        <v>257</v>
      </c>
      <c r="F1405" s="105">
        <v>310</v>
      </c>
      <c r="G1405" s="105">
        <v>364</v>
      </c>
      <c r="H1405" s="105">
        <v>403</v>
      </c>
      <c r="I1405" s="105">
        <v>422</v>
      </c>
      <c r="J1405" s="105">
        <v>418</v>
      </c>
      <c r="K1405" s="105">
        <v>422</v>
      </c>
      <c r="L1405" s="195">
        <v>276</v>
      </c>
      <c r="M1405" s="195">
        <v>268.5</v>
      </c>
      <c r="N1405" s="195">
        <v>271.5</v>
      </c>
      <c r="O1405" s="195">
        <v>277</v>
      </c>
      <c r="P1405" s="195">
        <v>284</v>
      </c>
      <c r="Q1405" s="195">
        <v>294</v>
      </c>
      <c r="R1405" s="195">
        <v>306.5</v>
      </c>
      <c r="S1405" s="195">
        <v>319.5</v>
      </c>
      <c r="T1405" s="195">
        <v>333.5</v>
      </c>
      <c r="U1405" s="195">
        <v>348</v>
      </c>
      <c r="V1405" s="195">
        <v>363</v>
      </c>
      <c r="W1405" s="195">
        <v>376</v>
      </c>
      <c r="X1405" s="195">
        <v>385</v>
      </c>
      <c r="Y1405" s="195">
        <v>393.5</v>
      </c>
      <c r="Z1405" s="195">
        <v>405</v>
      </c>
      <c r="AA1405" s="195">
        <v>419.5</v>
      </c>
      <c r="AB1405" s="195">
        <v>439.5</v>
      </c>
      <c r="AC1405" s="195">
        <v>466</v>
      </c>
      <c r="AD1405" s="195">
        <v>496.5</v>
      </c>
    </row>
    <row r="1406" spans="1:30" x14ac:dyDescent="0.2">
      <c r="A1406" s="77" t="s">
        <v>83</v>
      </c>
      <c r="B1406" s="79" t="s">
        <v>175</v>
      </c>
      <c r="C1406" s="105">
        <v>90</v>
      </c>
      <c r="D1406" s="105">
        <v>94</v>
      </c>
      <c r="E1406" s="105">
        <v>54</v>
      </c>
      <c r="F1406" s="105">
        <v>62</v>
      </c>
      <c r="G1406" s="105">
        <v>70</v>
      </c>
      <c r="H1406" s="105">
        <v>78</v>
      </c>
      <c r="I1406" s="105">
        <v>86</v>
      </c>
      <c r="J1406" s="105">
        <v>95</v>
      </c>
      <c r="K1406" s="105">
        <v>124</v>
      </c>
      <c r="L1406" s="195">
        <v>81.5</v>
      </c>
      <c r="M1406" s="195">
        <v>81</v>
      </c>
      <c r="N1406" s="195">
        <v>81</v>
      </c>
      <c r="O1406" s="195">
        <v>80</v>
      </c>
      <c r="P1406" s="195">
        <v>80</v>
      </c>
      <c r="Q1406" s="195">
        <v>80.5</v>
      </c>
      <c r="R1406" s="195">
        <v>82</v>
      </c>
      <c r="S1406" s="195">
        <v>84</v>
      </c>
      <c r="T1406" s="195">
        <v>86.5</v>
      </c>
      <c r="U1406" s="195">
        <v>89.5</v>
      </c>
      <c r="V1406" s="195">
        <v>93</v>
      </c>
      <c r="W1406" s="195">
        <v>97.5</v>
      </c>
      <c r="X1406" s="195">
        <v>102</v>
      </c>
      <c r="Y1406" s="195">
        <v>107</v>
      </c>
      <c r="Z1406" s="195">
        <v>112.5</v>
      </c>
      <c r="AA1406" s="195">
        <v>118.5</v>
      </c>
      <c r="AB1406" s="195">
        <v>124</v>
      </c>
      <c r="AC1406" s="195">
        <v>127.5</v>
      </c>
      <c r="AD1406" s="195">
        <v>131</v>
      </c>
    </row>
    <row r="1407" spans="1:30" x14ac:dyDescent="0.2">
      <c r="A1407" s="77" t="s">
        <v>83</v>
      </c>
      <c r="B1407" s="79" t="s">
        <v>175</v>
      </c>
      <c r="C1407" s="105">
        <v>95</v>
      </c>
      <c r="D1407" s="105">
        <v>99</v>
      </c>
      <c r="E1407" s="105">
        <v>13</v>
      </c>
      <c r="F1407" s="105">
        <v>13</v>
      </c>
      <c r="G1407" s="105">
        <v>15</v>
      </c>
      <c r="H1407" s="105">
        <v>16</v>
      </c>
      <c r="I1407" s="105">
        <v>15</v>
      </c>
      <c r="J1407" s="105">
        <v>13</v>
      </c>
      <c r="K1407" s="105">
        <v>16</v>
      </c>
      <c r="L1407" s="195">
        <v>11</v>
      </c>
      <c r="M1407" s="195">
        <v>11.5</v>
      </c>
      <c r="N1407" s="195">
        <v>12</v>
      </c>
      <c r="O1407" s="195">
        <v>12</v>
      </c>
      <c r="P1407" s="195">
        <v>13</v>
      </c>
      <c r="Q1407" s="195">
        <v>14</v>
      </c>
      <c r="R1407" s="195">
        <v>15</v>
      </c>
      <c r="S1407" s="195">
        <v>16</v>
      </c>
      <c r="T1407" s="195">
        <v>16</v>
      </c>
      <c r="U1407" s="195">
        <v>16</v>
      </c>
      <c r="V1407" s="195">
        <v>16</v>
      </c>
      <c r="W1407" s="195">
        <v>16</v>
      </c>
      <c r="X1407" s="195">
        <v>16</v>
      </c>
      <c r="Y1407" s="195">
        <v>16.5</v>
      </c>
      <c r="Z1407" s="195">
        <v>17.5</v>
      </c>
      <c r="AA1407" s="195">
        <v>18</v>
      </c>
      <c r="AB1407" s="195">
        <v>18.5</v>
      </c>
      <c r="AC1407" s="195">
        <v>19</v>
      </c>
      <c r="AD1407" s="195">
        <v>20.5</v>
      </c>
    </row>
    <row r="1408" spans="1:30" x14ac:dyDescent="0.2">
      <c r="A1408" s="77" t="s">
        <v>83</v>
      </c>
      <c r="B1408" s="79" t="s">
        <v>175</v>
      </c>
      <c r="C1408" s="105">
        <v>100</v>
      </c>
      <c r="D1408" s="105">
        <v>104</v>
      </c>
      <c r="E1408" s="105">
        <v>1</v>
      </c>
      <c r="F1408" s="105">
        <v>1</v>
      </c>
      <c r="G1408" s="105">
        <v>1</v>
      </c>
      <c r="H1408" s="105">
        <v>2</v>
      </c>
      <c r="I1408" s="105">
        <v>2</v>
      </c>
      <c r="J1408" s="105">
        <v>2</v>
      </c>
      <c r="K1408" s="105">
        <v>2</v>
      </c>
      <c r="L1408" s="195">
        <v>0</v>
      </c>
      <c r="M1408" s="195">
        <v>0</v>
      </c>
      <c r="N1408" s="195">
        <v>0</v>
      </c>
      <c r="O1408" s="195">
        <v>0</v>
      </c>
      <c r="P1408" s="195">
        <v>0</v>
      </c>
      <c r="Q1408" s="195">
        <v>0</v>
      </c>
      <c r="R1408" s="195">
        <v>0.5</v>
      </c>
      <c r="S1408" s="195">
        <v>1</v>
      </c>
      <c r="T1408" s="195">
        <v>1</v>
      </c>
      <c r="U1408" s="195">
        <v>1</v>
      </c>
      <c r="V1408" s="195">
        <v>1</v>
      </c>
      <c r="W1408" s="195">
        <v>1</v>
      </c>
      <c r="X1408" s="195">
        <v>1</v>
      </c>
      <c r="Y1408" s="195">
        <v>1</v>
      </c>
      <c r="Z1408" s="195">
        <v>1</v>
      </c>
      <c r="AA1408" s="195">
        <v>1</v>
      </c>
      <c r="AB1408" s="195">
        <v>1</v>
      </c>
      <c r="AC1408" s="195">
        <v>1</v>
      </c>
      <c r="AD1408" s="195">
        <v>1</v>
      </c>
    </row>
    <row r="1409" spans="1:30" x14ac:dyDescent="0.2">
      <c r="A1409" s="77" t="s">
        <v>83</v>
      </c>
      <c r="B1409" s="79" t="s">
        <v>176</v>
      </c>
      <c r="C1409" s="105">
        <v>0</v>
      </c>
      <c r="D1409" s="105">
        <v>4</v>
      </c>
      <c r="E1409" s="105">
        <v>4148</v>
      </c>
      <c r="F1409" s="105">
        <v>4136</v>
      </c>
      <c r="G1409" s="105">
        <v>4057.0000000000005</v>
      </c>
      <c r="H1409" s="105">
        <v>3957</v>
      </c>
      <c r="I1409" s="105">
        <v>3867</v>
      </c>
      <c r="J1409" s="105">
        <v>3802</v>
      </c>
      <c r="K1409" s="105">
        <v>3700</v>
      </c>
      <c r="L1409" s="195">
        <v>5106.5</v>
      </c>
      <c r="M1409" s="195">
        <v>5051.5</v>
      </c>
      <c r="N1409" s="195">
        <v>4994.5</v>
      </c>
      <c r="O1409" s="195">
        <v>4939</v>
      </c>
      <c r="P1409" s="195">
        <v>4889.5</v>
      </c>
      <c r="Q1409" s="195">
        <v>4847</v>
      </c>
      <c r="R1409" s="195">
        <v>4805</v>
      </c>
      <c r="S1409" s="195">
        <v>4761</v>
      </c>
      <c r="T1409" s="195">
        <v>4715.5</v>
      </c>
      <c r="U1409" s="195">
        <v>4662</v>
      </c>
      <c r="V1409" s="195">
        <v>4601</v>
      </c>
      <c r="W1409" s="195">
        <v>4540</v>
      </c>
      <c r="X1409" s="195">
        <v>4477</v>
      </c>
      <c r="Y1409" s="195">
        <v>4411</v>
      </c>
      <c r="Z1409" s="195">
        <v>4346.5</v>
      </c>
      <c r="AA1409" s="195">
        <v>4282.5</v>
      </c>
      <c r="AB1409" s="195">
        <v>4216</v>
      </c>
      <c r="AC1409" s="195">
        <v>4151</v>
      </c>
      <c r="AD1409" s="195">
        <v>4088.5</v>
      </c>
    </row>
    <row r="1410" spans="1:30" x14ac:dyDescent="0.2">
      <c r="A1410" s="77" t="s">
        <v>83</v>
      </c>
      <c r="B1410" s="79" t="s">
        <v>176</v>
      </c>
      <c r="C1410" s="105">
        <v>5</v>
      </c>
      <c r="D1410" s="105">
        <v>9</v>
      </c>
      <c r="E1410" s="105">
        <v>4151</v>
      </c>
      <c r="F1410" s="105">
        <v>4110</v>
      </c>
      <c r="G1410" s="105">
        <v>4098</v>
      </c>
      <c r="H1410" s="105">
        <v>4111</v>
      </c>
      <c r="I1410" s="105">
        <v>4128</v>
      </c>
      <c r="J1410" s="105">
        <v>4128</v>
      </c>
      <c r="K1410" s="105">
        <v>4103</v>
      </c>
      <c r="L1410" s="195">
        <v>5235</v>
      </c>
      <c r="M1410" s="195">
        <v>5226.5</v>
      </c>
      <c r="N1410" s="195">
        <v>5209.5</v>
      </c>
      <c r="O1410" s="195">
        <v>5181.5</v>
      </c>
      <c r="P1410" s="195">
        <v>5143.5</v>
      </c>
      <c r="Q1410" s="195">
        <v>5096.5</v>
      </c>
      <c r="R1410" s="195">
        <v>5041.5</v>
      </c>
      <c r="S1410" s="195">
        <v>4984.5</v>
      </c>
      <c r="T1410" s="195">
        <v>4930.5</v>
      </c>
      <c r="U1410" s="195">
        <v>4882</v>
      </c>
      <c r="V1410" s="195">
        <v>4839</v>
      </c>
      <c r="W1410" s="195">
        <v>4797.5</v>
      </c>
      <c r="X1410" s="195">
        <v>4755</v>
      </c>
      <c r="Y1410" s="195">
        <v>4709.5</v>
      </c>
      <c r="Z1410" s="195">
        <v>4656</v>
      </c>
      <c r="AA1410" s="195">
        <v>4595.5</v>
      </c>
      <c r="AB1410" s="195">
        <v>4534</v>
      </c>
      <c r="AC1410" s="195">
        <v>4470.5</v>
      </c>
      <c r="AD1410" s="195">
        <v>4405.5</v>
      </c>
    </row>
    <row r="1411" spans="1:30" x14ac:dyDescent="0.2">
      <c r="A1411" s="77" t="s">
        <v>83</v>
      </c>
      <c r="B1411" s="79" t="s">
        <v>176</v>
      </c>
      <c r="C1411" s="105">
        <v>10</v>
      </c>
      <c r="D1411" s="105">
        <v>14</v>
      </c>
      <c r="E1411" s="105">
        <v>4450</v>
      </c>
      <c r="F1411" s="105">
        <v>4362</v>
      </c>
      <c r="G1411" s="105">
        <v>4288</v>
      </c>
      <c r="H1411" s="105">
        <v>4222</v>
      </c>
      <c r="I1411" s="105">
        <v>4168</v>
      </c>
      <c r="J1411" s="105">
        <v>4132</v>
      </c>
      <c r="K1411" s="105">
        <v>4112</v>
      </c>
      <c r="L1411" s="195">
        <v>5614.5</v>
      </c>
      <c r="M1411" s="195">
        <v>5478</v>
      </c>
      <c r="N1411" s="195">
        <v>5318</v>
      </c>
      <c r="O1411" s="195">
        <v>5229.5</v>
      </c>
      <c r="P1411" s="195">
        <v>5232</v>
      </c>
      <c r="Q1411" s="195">
        <v>5230.5</v>
      </c>
      <c r="R1411" s="195">
        <v>5222</v>
      </c>
      <c r="S1411" s="195">
        <v>5205</v>
      </c>
      <c r="T1411" s="195">
        <v>5178</v>
      </c>
      <c r="U1411" s="195">
        <v>5140</v>
      </c>
      <c r="V1411" s="195">
        <v>5092</v>
      </c>
      <c r="W1411" s="195">
        <v>5038</v>
      </c>
      <c r="X1411" s="195">
        <v>4981</v>
      </c>
      <c r="Y1411" s="195">
        <v>4925.5</v>
      </c>
      <c r="Z1411" s="195">
        <v>4877.5</v>
      </c>
      <c r="AA1411" s="195">
        <v>4835.5</v>
      </c>
      <c r="AB1411" s="195">
        <v>4794.5</v>
      </c>
      <c r="AC1411" s="195">
        <v>4751</v>
      </c>
      <c r="AD1411" s="195">
        <v>4704.5</v>
      </c>
    </row>
    <row r="1412" spans="1:30" x14ac:dyDescent="0.2">
      <c r="A1412" s="77" t="s">
        <v>83</v>
      </c>
      <c r="B1412" s="79" t="s">
        <v>176</v>
      </c>
      <c r="C1412" s="105">
        <v>15</v>
      </c>
      <c r="D1412" s="105">
        <v>19</v>
      </c>
      <c r="E1412" s="105">
        <v>4670</v>
      </c>
      <c r="F1412" s="105">
        <v>4654</v>
      </c>
      <c r="G1412" s="105">
        <v>4605</v>
      </c>
      <c r="H1412" s="105">
        <v>4532</v>
      </c>
      <c r="I1412" s="105">
        <v>4455</v>
      </c>
      <c r="J1412" s="105">
        <v>4380</v>
      </c>
      <c r="K1412" s="105">
        <v>4303</v>
      </c>
      <c r="L1412" s="195">
        <v>6205</v>
      </c>
      <c r="M1412" s="195">
        <v>6099.5</v>
      </c>
      <c r="N1412" s="195">
        <v>6040</v>
      </c>
      <c r="O1412" s="195">
        <v>5923.5</v>
      </c>
      <c r="P1412" s="195">
        <v>5749</v>
      </c>
      <c r="Q1412" s="195">
        <v>5607</v>
      </c>
      <c r="R1412" s="195">
        <v>5471.5</v>
      </c>
      <c r="S1412" s="195">
        <v>5311.5</v>
      </c>
      <c r="T1412" s="195">
        <v>5223</v>
      </c>
      <c r="U1412" s="195">
        <v>5226.5</v>
      </c>
      <c r="V1412" s="195">
        <v>5225</v>
      </c>
      <c r="W1412" s="195">
        <v>5216</v>
      </c>
      <c r="X1412" s="195">
        <v>5199.5</v>
      </c>
      <c r="Y1412" s="195">
        <v>5172.5</v>
      </c>
      <c r="Z1412" s="195">
        <v>5135</v>
      </c>
      <c r="AA1412" s="195">
        <v>5088</v>
      </c>
      <c r="AB1412" s="195">
        <v>5033</v>
      </c>
      <c r="AC1412" s="195">
        <v>4976.5</v>
      </c>
      <c r="AD1412" s="195">
        <v>4921.5</v>
      </c>
    </row>
    <row r="1413" spans="1:30" x14ac:dyDescent="0.2">
      <c r="A1413" s="77" t="s">
        <v>83</v>
      </c>
      <c r="B1413" s="79" t="s">
        <v>176</v>
      </c>
      <c r="C1413" s="105">
        <v>20</v>
      </c>
      <c r="D1413" s="105">
        <v>24</v>
      </c>
      <c r="E1413" s="105">
        <v>4167</v>
      </c>
      <c r="F1413" s="105">
        <v>4232</v>
      </c>
      <c r="G1413" s="105">
        <v>4329</v>
      </c>
      <c r="H1413" s="105">
        <v>4433</v>
      </c>
      <c r="I1413" s="105">
        <v>4512</v>
      </c>
      <c r="J1413" s="105">
        <v>4547</v>
      </c>
      <c r="K1413" s="105">
        <v>4548</v>
      </c>
      <c r="L1413" s="195">
        <v>7212.5</v>
      </c>
      <c r="M1413" s="195">
        <v>7007</v>
      </c>
      <c r="N1413" s="195">
        <v>6800</v>
      </c>
      <c r="O1413" s="195">
        <v>6571</v>
      </c>
      <c r="P1413" s="195">
        <v>6355</v>
      </c>
      <c r="Q1413" s="195">
        <v>6193</v>
      </c>
      <c r="R1413" s="195">
        <v>6088</v>
      </c>
      <c r="S1413" s="195">
        <v>6028.5</v>
      </c>
      <c r="T1413" s="195">
        <v>5912</v>
      </c>
      <c r="U1413" s="195">
        <v>5739.5</v>
      </c>
      <c r="V1413" s="195">
        <v>5598</v>
      </c>
      <c r="W1413" s="195">
        <v>5462</v>
      </c>
      <c r="X1413" s="195">
        <v>5302</v>
      </c>
      <c r="Y1413" s="195">
        <v>5214</v>
      </c>
      <c r="Z1413" s="195">
        <v>5217</v>
      </c>
      <c r="AA1413" s="195">
        <v>5216.5</v>
      </c>
      <c r="AB1413" s="195">
        <v>5208.5</v>
      </c>
      <c r="AC1413" s="195">
        <v>5191</v>
      </c>
      <c r="AD1413" s="195">
        <v>5164.5</v>
      </c>
    </row>
    <row r="1414" spans="1:30" x14ac:dyDescent="0.2">
      <c r="A1414" s="77" t="s">
        <v>83</v>
      </c>
      <c r="B1414" s="79" t="s">
        <v>176</v>
      </c>
      <c r="C1414" s="105">
        <v>25</v>
      </c>
      <c r="D1414" s="105">
        <v>29</v>
      </c>
      <c r="E1414" s="105">
        <v>4006</v>
      </c>
      <c r="F1414" s="105">
        <v>3985</v>
      </c>
      <c r="G1414" s="105">
        <v>3978</v>
      </c>
      <c r="H1414" s="105">
        <v>3983</v>
      </c>
      <c r="I1414" s="105">
        <v>4009.0000000000005</v>
      </c>
      <c r="J1414" s="105">
        <v>4051.9999999999995</v>
      </c>
      <c r="K1414" s="105">
        <v>4130</v>
      </c>
      <c r="L1414" s="195">
        <v>8028.0000000000009</v>
      </c>
      <c r="M1414" s="195">
        <v>7916.5</v>
      </c>
      <c r="N1414" s="195">
        <v>7766</v>
      </c>
      <c r="O1414" s="195">
        <v>7601.5</v>
      </c>
      <c r="P1414" s="195">
        <v>7409</v>
      </c>
      <c r="Q1414" s="195">
        <v>7196.5</v>
      </c>
      <c r="R1414" s="195">
        <v>6992.5</v>
      </c>
      <c r="S1414" s="195">
        <v>6785.5</v>
      </c>
      <c r="T1414" s="195">
        <v>6557.5</v>
      </c>
      <c r="U1414" s="195">
        <v>6341.5</v>
      </c>
      <c r="V1414" s="195">
        <v>6180</v>
      </c>
      <c r="W1414" s="195">
        <v>6075</v>
      </c>
      <c r="X1414" s="195">
        <v>6016</v>
      </c>
      <c r="Y1414" s="195">
        <v>5900.5</v>
      </c>
      <c r="Z1414" s="195">
        <v>5727.5</v>
      </c>
      <c r="AA1414" s="195">
        <v>5587</v>
      </c>
      <c r="AB1414" s="195">
        <v>5451</v>
      </c>
      <c r="AC1414" s="195">
        <v>5291.5</v>
      </c>
      <c r="AD1414" s="195">
        <v>5204.5</v>
      </c>
    </row>
    <row r="1415" spans="1:30" x14ac:dyDescent="0.2">
      <c r="A1415" s="77" t="s">
        <v>83</v>
      </c>
      <c r="B1415" s="79" t="s">
        <v>176</v>
      </c>
      <c r="C1415" s="105">
        <v>30</v>
      </c>
      <c r="D1415" s="105">
        <v>34</v>
      </c>
      <c r="E1415" s="105">
        <v>4046.9999999999995</v>
      </c>
      <c r="F1415" s="105">
        <v>4030.0000000000005</v>
      </c>
      <c r="G1415" s="105">
        <v>4003</v>
      </c>
      <c r="H1415" s="105">
        <v>3971</v>
      </c>
      <c r="I1415" s="105">
        <v>3939</v>
      </c>
      <c r="J1415" s="105">
        <v>3913</v>
      </c>
      <c r="K1415" s="105">
        <v>3903</v>
      </c>
      <c r="L1415" s="195">
        <v>7583</v>
      </c>
      <c r="M1415" s="195">
        <v>7707</v>
      </c>
      <c r="N1415" s="195">
        <v>7836.5</v>
      </c>
      <c r="O1415" s="195">
        <v>7960.5</v>
      </c>
      <c r="P1415" s="195">
        <v>8029.9999999999991</v>
      </c>
      <c r="Q1415" s="195">
        <v>8006</v>
      </c>
      <c r="R1415" s="195">
        <v>7894.5</v>
      </c>
      <c r="S1415" s="195">
        <v>7744</v>
      </c>
      <c r="T1415" s="195">
        <v>7581</v>
      </c>
      <c r="U1415" s="195">
        <v>7389</v>
      </c>
      <c r="V1415" s="195">
        <v>7176.5</v>
      </c>
      <c r="W1415" s="195">
        <v>6973.5</v>
      </c>
      <c r="X1415" s="195">
        <v>6768</v>
      </c>
      <c r="Y1415" s="195">
        <v>6540</v>
      </c>
      <c r="Z1415" s="195">
        <v>6325.5</v>
      </c>
      <c r="AA1415" s="195">
        <v>6165</v>
      </c>
      <c r="AB1415" s="195">
        <v>6060</v>
      </c>
      <c r="AC1415" s="195">
        <v>6001.5</v>
      </c>
      <c r="AD1415" s="195">
        <v>5886.5</v>
      </c>
    </row>
    <row r="1416" spans="1:30" x14ac:dyDescent="0.2">
      <c r="A1416" s="77" t="s">
        <v>83</v>
      </c>
      <c r="B1416" s="79" t="s">
        <v>176</v>
      </c>
      <c r="C1416" s="105">
        <v>35</v>
      </c>
      <c r="D1416" s="105">
        <v>39</v>
      </c>
      <c r="E1416" s="105">
        <v>3813</v>
      </c>
      <c r="F1416" s="105">
        <v>3860</v>
      </c>
      <c r="G1416" s="105">
        <v>3907</v>
      </c>
      <c r="H1416" s="105">
        <v>3944</v>
      </c>
      <c r="I1416" s="105">
        <v>3966</v>
      </c>
      <c r="J1416" s="105">
        <v>3968</v>
      </c>
      <c r="K1416" s="105">
        <v>3962</v>
      </c>
      <c r="L1416" s="195">
        <v>7193</v>
      </c>
      <c r="M1416" s="195">
        <v>7249</v>
      </c>
      <c r="N1416" s="195">
        <v>7296.5</v>
      </c>
      <c r="O1416" s="195">
        <v>7353</v>
      </c>
      <c r="P1416" s="195">
        <v>7438</v>
      </c>
      <c r="Q1416" s="195">
        <v>7552</v>
      </c>
      <c r="R1416" s="195">
        <v>7675.5</v>
      </c>
      <c r="S1416" s="195">
        <v>7804.5</v>
      </c>
      <c r="T1416" s="195">
        <v>7928</v>
      </c>
      <c r="U1416" s="195">
        <v>7997.5</v>
      </c>
      <c r="V1416" s="195">
        <v>7974</v>
      </c>
      <c r="W1416" s="195">
        <v>7863.5</v>
      </c>
      <c r="X1416" s="195">
        <v>7713.5</v>
      </c>
      <c r="Y1416" s="195">
        <v>7552.5</v>
      </c>
      <c r="Z1416" s="195">
        <v>7363</v>
      </c>
      <c r="AA1416" s="195">
        <v>7151.5</v>
      </c>
      <c r="AB1416" s="195">
        <v>6948.5</v>
      </c>
      <c r="AC1416" s="195">
        <v>6744.5</v>
      </c>
      <c r="AD1416" s="195">
        <v>6518</v>
      </c>
    </row>
    <row r="1417" spans="1:30" x14ac:dyDescent="0.2">
      <c r="A1417" s="77" t="s">
        <v>83</v>
      </c>
      <c r="B1417" s="79" t="s">
        <v>176</v>
      </c>
      <c r="C1417" s="105">
        <v>40</v>
      </c>
      <c r="D1417" s="105">
        <v>44</v>
      </c>
      <c r="E1417" s="105">
        <v>3424</v>
      </c>
      <c r="F1417" s="105">
        <v>3460</v>
      </c>
      <c r="G1417" s="105">
        <v>3523</v>
      </c>
      <c r="H1417" s="105">
        <v>3602</v>
      </c>
      <c r="I1417" s="105">
        <v>3678</v>
      </c>
      <c r="J1417" s="105">
        <v>3741</v>
      </c>
      <c r="K1417" s="105">
        <v>3800</v>
      </c>
      <c r="L1417" s="195">
        <v>6504</v>
      </c>
      <c r="M1417" s="195">
        <v>6636</v>
      </c>
      <c r="N1417" s="195">
        <v>6791</v>
      </c>
      <c r="O1417" s="195">
        <v>6939.5</v>
      </c>
      <c r="P1417" s="195">
        <v>7062</v>
      </c>
      <c r="Q1417" s="195">
        <v>7148.5</v>
      </c>
      <c r="R1417" s="195">
        <v>7205</v>
      </c>
      <c r="S1417" s="195">
        <v>7252.5</v>
      </c>
      <c r="T1417" s="195">
        <v>7309.5</v>
      </c>
      <c r="U1417" s="195">
        <v>7393.5</v>
      </c>
      <c r="V1417" s="195">
        <v>7508</v>
      </c>
      <c r="W1417" s="195">
        <v>7632.5</v>
      </c>
      <c r="X1417" s="195">
        <v>7762</v>
      </c>
      <c r="Y1417" s="195">
        <v>7885.5</v>
      </c>
      <c r="Z1417" s="195">
        <v>7955</v>
      </c>
      <c r="AA1417" s="195">
        <v>7931.5</v>
      </c>
      <c r="AB1417" s="195">
        <v>7821.5</v>
      </c>
      <c r="AC1417" s="195">
        <v>7672.5</v>
      </c>
      <c r="AD1417" s="195">
        <v>7512</v>
      </c>
    </row>
    <row r="1418" spans="1:30" x14ac:dyDescent="0.2">
      <c r="A1418" s="77" t="s">
        <v>83</v>
      </c>
      <c r="B1418" s="79" t="s">
        <v>176</v>
      </c>
      <c r="C1418" s="105">
        <v>45</v>
      </c>
      <c r="D1418" s="105">
        <v>49</v>
      </c>
      <c r="E1418" s="105">
        <v>3388</v>
      </c>
      <c r="F1418" s="105">
        <v>3349</v>
      </c>
      <c r="G1418" s="105">
        <v>3326</v>
      </c>
      <c r="H1418" s="105">
        <v>3317</v>
      </c>
      <c r="I1418" s="105">
        <v>3325</v>
      </c>
      <c r="J1418" s="105">
        <v>3349</v>
      </c>
      <c r="K1418" s="105">
        <v>3394</v>
      </c>
      <c r="L1418" s="195">
        <v>6280</v>
      </c>
      <c r="M1418" s="195">
        <v>6262.5</v>
      </c>
      <c r="N1418" s="195">
        <v>6258</v>
      </c>
      <c r="O1418" s="195">
        <v>6279.5</v>
      </c>
      <c r="P1418" s="195">
        <v>6340.5</v>
      </c>
      <c r="Q1418" s="195">
        <v>6439</v>
      </c>
      <c r="R1418" s="195">
        <v>6572</v>
      </c>
      <c r="S1418" s="195">
        <v>6726</v>
      </c>
      <c r="T1418" s="195">
        <v>6874.5</v>
      </c>
      <c r="U1418" s="195">
        <v>6996.5</v>
      </c>
      <c r="V1418" s="195">
        <v>7083</v>
      </c>
      <c r="W1418" s="195">
        <v>7140.5</v>
      </c>
      <c r="X1418" s="195">
        <v>7189</v>
      </c>
      <c r="Y1418" s="195">
        <v>7246.5</v>
      </c>
      <c r="Z1418" s="195">
        <v>7331</v>
      </c>
      <c r="AA1418" s="195">
        <v>7445</v>
      </c>
      <c r="AB1418" s="195">
        <v>7568.5</v>
      </c>
      <c r="AC1418" s="195">
        <v>7697.5</v>
      </c>
      <c r="AD1418" s="195">
        <v>7820.5</v>
      </c>
    </row>
    <row r="1419" spans="1:30" x14ac:dyDescent="0.2">
      <c r="A1419" s="77" t="s">
        <v>83</v>
      </c>
      <c r="B1419" s="79" t="s">
        <v>176</v>
      </c>
      <c r="C1419" s="105">
        <v>50</v>
      </c>
      <c r="D1419" s="105">
        <v>54</v>
      </c>
      <c r="E1419" s="105">
        <v>3413</v>
      </c>
      <c r="F1419" s="105">
        <v>3435</v>
      </c>
      <c r="G1419" s="105">
        <v>3420</v>
      </c>
      <c r="H1419" s="105">
        <v>3378</v>
      </c>
      <c r="I1419" s="105">
        <v>3332</v>
      </c>
      <c r="J1419" s="105">
        <v>3297</v>
      </c>
      <c r="K1419" s="105">
        <v>3269</v>
      </c>
      <c r="L1419" s="195">
        <v>6190.5</v>
      </c>
      <c r="M1419" s="195">
        <v>6204</v>
      </c>
      <c r="N1419" s="195">
        <v>6206</v>
      </c>
      <c r="O1419" s="195">
        <v>6199.5</v>
      </c>
      <c r="P1419" s="195">
        <v>6192.5</v>
      </c>
      <c r="Q1419" s="195">
        <v>6180</v>
      </c>
      <c r="R1419" s="195">
        <v>6167.5</v>
      </c>
      <c r="S1419" s="195">
        <v>6164</v>
      </c>
      <c r="T1419" s="195">
        <v>6187</v>
      </c>
      <c r="U1419" s="195">
        <v>6249</v>
      </c>
      <c r="V1419" s="195">
        <v>6346.5</v>
      </c>
      <c r="W1419" s="195">
        <v>6480</v>
      </c>
      <c r="X1419" s="195">
        <v>6634</v>
      </c>
      <c r="Y1419" s="195">
        <v>6781.5</v>
      </c>
      <c r="Z1419" s="195">
        <v>6903</v>
      </c>
      <c r="AA1419" s="195">
        <v>6989</v>
      </c>
      <c r="AB1419" s="195">
        <v>7047</v>
      </c>
      <c r="AC1419" s="195">
        <v>7095.5</v>
      </c>
      <c r="AD1419" s="195">
        <v>7154.5</v>
      </c>
    </row>
    <row r="1420" spans="1:30" x14ac:dyDescent="0.2">
      <c r="A1420" s="77" t="s">
        <v>83</v>
      </c>
      <c r="B1420" s="79" t="s">
        <v>176</v>
      </c>
      <c r="C1420" s="105">
        <v>55</v>
      </c>
      <c r="D1420" s="105">
        <v>59</v>
      </c>
      <c r="E1420" s="105">
        <v>2672</v>
      </c>
      <c r="F1420" s="105">
        <v>2795</v>
      </c>
      <c r="G1420" s="105">
        <v>2943</v>
      </c>
      <c r="H1420" s="105">
        <v>3092</v>
      </c>
      <c r="I1420" s="105">
        <v>3214</v>
      </c>
      <c r="J1420" s="105">
        <v>3290</v>
      </c>
      <c r="K1420" s="105">
        <v>3319</v>
      </c>
      <c r="L1420" s="195">
        <v>5719</v>
      </c>
      <c r="M1420" s="195">
        <v>5827.5</v>
      </c>
      <c r="N1420" s="195">
        <v>5921</v>
      </c>
      <c r="O1420" s="195">
        <v>5984</v>
      </c>
      <c r="P1420" s="195">
        <v>6016.5</v>
      </c>
      <c r="Q1420" s="195">
        <v>6041.5</v>
      </c>
      <c r="R1420" s="195">
        <v>6061</v>
      </c>
      <c r="S1420" s="195">
        <v>6064.5</v>
      </c>
      <c r="T1420" s="195">
        <v>6060.5</v>
      </c>
      <c r="U1420" s="195">
        <v>6055</v>
      </c>
      <c r="V1420" s="195">
        <v>6044.5</v>
      </c>
      <c r="W1420" s="195">
        <v>6034</v>
      </c>
      <c r="X1420" s="195">
        <v>6033</v>
      </c>
      <c r="Y1420" s="195">
        <v>6057</v>
      </c>
      <c r="Z1420" s="195">
        <v>6120.5</v>
      </c>
      <c r="AA1420" s="195">
        <v>6220</v>
      </c>
      <c r="AB1420" s="195">
        <v>6352.5</v>
      </c>
      <c r="AC1420" s="195">
        <v>6504.5</v>
      </c>
      <c r="AD1420" s="195">
        <v>6650</v>
      </c>
    </row>
    <row r="1421" spans="1:30" x14ac:dyDescent="0.2">
      <c r="A1421" s="77" t="s">
        <v>83</v>
      </c>
      <c r="B1421" s="79" t="s">
        <v>176</v>
      </c>
      <c r="C1421" s="105">
        <v>60</v>
      </c>
      <c r="D1421" s="105">
        <v>64</v>
      </c>
      <c r="E1421" s="105">
        <v>2093</v>
      </c>
      <c r="F1421" s="105">
        <v>2167</v>
      </c>
      <c r="G1421" s="105">
        <v>2242</v>
      </c>
      <c r="H1421" s="105">
        <v>2324</v>
      </c>
      <c r="I1421" s="105">
        <v>2419</v>
      </c>
      <c r="J1421" s="105">
        <v>2532</v>
      </c>
      <c r="K1421" s="105">
        <v>2657</v>
      </c>
      <c r="L1421" s="195">
        <v>4615.5</v>
      </c>
      <c r="M1421" s="195">
        <v>4805</v>
      </c>
      <c r="N1421" s="195">
        <v>4997.5</v>
      </c>
      <c r="O1421" s="195">
        <v>5186.5</v>
      </c>
      <c r="P1421" s="195">
        <v>5360.5</v>
      </c>
      <c r="Q1421" s="195">
        <v>5504.5</v>
      </c>
      <c r="R1421" s="195">
        <v>5618.5</v>
      </c>
      <c r="S1421" s="195">
        <v>5711.5</v>
      </c>
      <c r="T1421" s="195">
        <v>5774.5</v>
      </c>
      <c r="U1421" s="195">
        <v>5809</v>
      </c>
      <c r="V1421" s="195">
        <v>5835.5</v>
      </c>
      <c r="W1421" s="195">
        <v>5857.5</v>
      </c>
      <c r="X1421" s="195">
        <v>5864.5</v>
      </c>
      <c r="Y1421" s="195">
        <v>5863</v>
      </c>
      <c r="Z1421" s="195">
        <v>5861</v>
      </c>
      <c r="AA1421" s="195">
        <v>5854</v>
      </c>
      <c r="AB1421" s="195">
        <v>5847.5</v>
      </c>
      <c r="AC1421" s="195">
        <v>5850</v>
      </c>
      <c r="AD1421" s="195">
        <v>5876.5</v>
      </c>
    </row>
    <row r="1422" spans="1:30" x14ac:dyDescent="0.2">
      <c r="A1422" s="77" t="s">
        <v>83</v>
      </c>
      <c r="B1422" s="79" t="s">
        <v>176</v>
      </c>
      <c r="C1422" s="105">
        <v>65</v>
      </c>
      <c r="D1422" s="105">
        <v>69</v>
      </c>
      <c r="E1422" s="105">
        <v>1557</v>
      </c>
      <c r="F1422" s="105">
        <v>1628</v>
      </c>
      <c r="G1422" s="105">
        <v>1700</v>
      </c>
      <c r="H1422" s="105">
        <v>1775</v>
      </c>
      <c r="I1422" s="105">
        <v>1854</v>
      </c>
      <c r="J1422" s="105">
        <v>1933</v>
      </c>
      <c r="K1422" s="105">
        <v>2007.0000000000002</v>
      </c>
      <c r="L1422" s="195">
        <v>3359</v>
      </c>
      <c r="M1422" s="195">
        <v>3535</v>
      </c>
      <c r="N1422" s="195">
        <v>3734.5</v>
      </c>
      <c r="O1422" s="195">
        <v>3936.5</v>
      </c>
      <c r="P1422" s="195">
        <v>4137.5</v>
      </c>
      <c r="Q1422" s="195">
        <v>4335</v>
      </c>
      <c r="R1422" s="195">
        <v>4525</v>
      </c>
      <c r="S1422" s="195">
        <v>4710.5</v>
      </c>
      <c r="T1422" s="195">
        <v>4891</v>
      </c>
      <c r="U1422" s="195">
        <v>5059.5</v>
      </c>
      <c r="V1422" s="195">
        <v>5199.5</v>
      </c>
      <c r="W1422" s="195">
        <v>5311</v>
      </c>
      <c r="X1422" s="195">
        <v>5403.5</v>
      </c>
      <c r="Y1422" s="195">
        <v>5468.5</v>
      </c>
      <c r="Z1422" s="195">
        <v>5505.5</v>
      </c>
      <c r="AA1422" s="195">
        <v>5535</v>
      </c>
      <c r="AB1422" s="195">
        <v>5560.5</v>
      </c>
      <c r="AC1422" s="195">
        <v>5571</v>
      </c>
      <c r="AD1422" s="195">
        <v>5575</v>
      </c>
    </row>
    <row r="1423" spans="1:30" x14ac:dyDescent="0.2">
      <c r="A1423" s="77" t="s">
        <v>83</v>
      </c>
      <c r="B1423" s="79" t="s">
        <v>176</v>
      </c>
      <c r="C1423" s="105">
        <v>70</v>
      </c>
      <c r="D1423" s="105">
        <v>74</v>
      </c>
      <c r="E1423" s="105">
        <v>1083</v>
      </c>
      <c r="F1423" s="105">
        <v>1098</v>
      </c>
      <c r="G1423" s="105">
        <v>1149</v>
      </c>
      <c r="H1423" s="105">
        <v>1222</v>
      </c>
      <c r="I1423" s="105">
        <v>1301</v>
      </c>
      <c r="J1423" s="105">
        <v>1376</v>
      </c>
      <c r="K1423" s="105">
        <v>1440</v>
      </c>
      <c r="L1423" s="195">
        <v>2467.5</v>
      </c>
      <c r="M1423" s="195">
        <v>2534.5</v>
      </c>
      <c r="N1423" s="195">
        <v>2619.5</v>
      </c>
      <c r="O1423" s="195">
        <v>2725</v>
      </c>
      <c r="P1423" s="195">
        <v>2859.5</v>
      </c>
      <c r="Q1423" s="195">
        <v>3015.5</v>
      </c>
      <c r="R1423" s="195">
        <v>3188</v>
      </c>
      <c r="S1423" s="195">
        <v>3372.5</v>
      </c>
      <c r="T1423" s="195">
        <v>3560</v>
      </c>
      <c r="U1423" s="195">
        <v>3747</v>
      </c>
      <c r="V1423" s="195">
        <v>3931.5</v>
      </c>
      <c r="W1423" s="195">
        <v>4108</v>
      </c>
      <c r="X1423" s="195">
        <v>4281</v>
      </c>
      <c r="Y1423" s="195">
        <v>4452</v>
      </c>
      <c r="Z1423" s="195">
        <v>4611.5</v>
      </c>
      <c r="AA1423" s="195">
        <v>4745.5</v>
      </c>
      <c r="AB1423" s="195">
        <v>4853.5</v>
      </c>
      <c r="AC1423" s="195">
        <v>4943.5</v>
      </c>
      <c r="AD1423" s="195">
        <v>5008.5</v>
      </c>
    </row>
    <row r="1424" spans="1:30" x14ac:dyDescent="0.2">
      <c r="A1424" s="77" t="s">
        <v>83</v>
      </c>
      <c r="B1424" s="79" t="s">
        <v>176</v>
      </c>
      <c r="C1424" s="105">
        <v>75</v>
      </c>
      <c r="D1424" s="105">
        <v>79</v>
      </c>
      <c r="E1424" s="105">
        <v>1105</v>
      </c>
      <c r="F1424" s="105">
        <v>1040</v>
      </c>
      <c r="G1424" s="105">
        <v>972</v>
      </c>
      <c r="H1424" s="105">
        <v>912</v>
      </c>
      <c r="I1424" s="105">
        <v>881</v>
      </c>
      <c r="J1424" s="105">
        <v>880</v>
      </c>
      <c r="K1424" s="105">
        <v>900</v>
      </c>
      <c r="L1424" s="195">
        <v>1787.5</v>
      </c>
      <c r="M1424" s="195">
        <v>1831</v>
      </c>
      <c r="N1424" s="195">
        <v>1883</v>
      </c>
      <c r="O1424" s="195">
        <v>1930</v>
      </c>
      <c r="P1424" s="195">
        <v>1976.5</v>
      </c>
      <c r="Q1424" s="195">
        <v>2033.9999999999998</v>
      </c>
      <c r="R1424" s="195">
        <v>2103.5</v>
      </c>
      <c r="S1424" s="195">
        <v>2180.5</v>
      </c>
      <c r="T1424" s="195">
        <v>2275</v>
      </c>
      <c r="U1424" s="195">
        <v>2393.5</v>
      </c>
      <c r="V1424" s="195">
        <v>2530</v>
      </c>
      <c r="W1424" s="195">
        <v>2680.5</v>
      </c>
      <c r="X1424" s="195">
        <v>2843</v>
      </c>
      <c r="Y1424" s="195">
        <v>3007.5</v>
      </c>
      <c r="Z1424" s="195">
        <v>3170.5</v>
      </c>
      <c r="AA1424" s="195">
        <v>3333.5</v>
      </c>
      <c r="AB1424" s="195">
        <v>3491.5</v>
      </c>
      <c r="AC1424" s="195">
        <v>3647</v>
      </c>
      <c r="AD1424" s="195">
        <v>3801</v>
      </c>
    </row>
    <row r="1425" spans="1:30" x14ac:dyDescent="0.2">
      <c r="A1425" s="77" t="s">
        <v>83</v>
      </c>
      <c r="B1425" s="79" t="s">
        <v>176</v>
      </c>
      <c r="C1425" s="105">
        <v>80</v>
      </c>
      <c r="D1425" s="105">
        <v>84</v>
      </c>
      <c r="E1425" s="105">
        <v>891</v>
      </c>
      <c r="F1425" s="105">
        <v>884</v>
      </c>
      <c r="G1425" s="105">
        <v>863</v>
      </c>
      <c r="H1425" s="105">
        <v>835</v>
      </c>
      <c r="I1425" s="105">
        <v>805</v>
      </c>
      <c r="J1425" s="105">
        <v>771</v>
      </c>
      <c r="K1425" s="105">
        <v>730</v>
      </c>
      <c r="L1425" s="195">
        <v>1051</v>
      </c>
      <c r="M1425" s="195">
        <v>1077.5</v>
      </c>
      <c r="N1425" s="195">
        <v>1125</v>
      </c>
      <c r="O1425" s="195">
        <v>1174.5</v>
      </c>
      <c r="P1425" s="195">
        <v>1223</v>
      </c>
      <c r="Q1425" s="195">
        <v>1270.5</v>
      </c>
      <c r="R1425" s="195">
        <v>1314.5</v>
      </c>
      <c r="S1425" s="195">
        <v>1356</v>
      </c>
      <c r="T1425" s="195">
        <v>1395.5</v>
      </c>
      <c r="U1425" s="195">
        <v>1434.5</v>
      </c>
      <c r="V1425" s="195">
        <v>1482</v>
      </c>
      <c r="W1425" s="195">
        <v>1539</v>
      </c>
      <c r="X1425" s="195">
        <v>1601.5</v>
      </c>
      <c r="Y1425" s="195">
        <v>1677.5</v>
      </c>
      <c r="Z1425" s="195">
        <v>1772</v>
      </c>
      <c r="AA1425" s="195">
        <v>1881</v>
      </c>
      <c r="AB1425" s="195">
        <v>2001.5</v>
      </c>
      <c r="AC1425" s="195">
        <v>2129</v>
      </c>
      <c r="AD1425" s="195">
        <v>2258.5</v>
      </c>
    </row>
    <row r="1426" spans="1:30" x14ac:dyDescent="0.2">
      <c r="A1426" s="77" t="s">
        <v>83</v>
      </c>
      <c r="B1426" s="79" t="s">
        <v>176</v>
      </c>
      <c r="C1426" s="105">
        <v>85</v>
      </c>
      <c r="D1426" s="105">
        <v>89</v>
      </c>
      <c r="E1426" s="105">
        <v>354</v>
      </c>
      <c r="F1426" s="105">
        <v>398</v>
      </c>
      <c r="G1426" s="105">
        <v>438</v>
      </c>
      <c r="H1426" s="105">
        <v>469</v>
      </c>
      <c r="I1426" s="105">
        <v>485</v>
      </c>
      <c r="J1426" s="105">
        <v>482</v>
      </c>
      <c r="K1426" s="105">
        <v>488</v>
      </c>
      <c r="L1426" s="195">
        <v>525.5</v>
      </c>
      <c r="M1426" s="195">
        <v>515</v>
      </c>
      <c r="N1426" s="195">
        <v>524.5</v>
      </c>
      <c r="O1426" s="195">
        <v>539.5</v>
      </c>
      <c r="P1426" s="195">
        <v>557</v>
      </c>
      <c r="Q1426" s="195">
        <v>579.5</v>
      </c>
      <c r="R1426" s="195">
        <v>606.5</v>
      </c>
      <c r="S1426" s="195">
        <v>636.5</v>
      </c>
      <c r="T1426" s="195">
        <v>668.5</v>
      </c>
      <c r="U1426" s="195">
        <v>700</v>
      </c>
      <c r="V1426" s="195">
        <v>730</v>
      </c>
      <c r="W1426" s="195">
        <v>759.5</v>
      </c>
      <c r="X1426" s="195">
        <v>788</v>
      </c>
      <c r="Y1426" s="195">
        <v>814.5</v>
      </c>
      <c r="Z1426" s="195">
        <v>841</v>
      </c>
      <c r="AA1426" s="195">
        <v>874</v>
      </c>
      <c r="AB1426" s="195">
        <v>914</v>
      </c>
      <c r="AC1426" s="195">
        <v>957.5</v>
      </c>
      <c r="AD1426" s="195">
        <v>1008.9999999999999</v>
      </c>
    </row>
    <row r="1427" spans="1:30" x14ac:dyDescent="0.2">
      <c r="A1427" s="77" t="s">
        <v>83</v>
      </c>
      <c r="B1427" s="79" t="s">
        <v>176</v>
      </c>
      <c r="C1427" s="105">
        <v>90</v>
      </c>
      <c r="D1427" s="105">
        <v>94</v>
      </c>
      <c r="E1427" s="105">
        <v>97</v>
      </c>
      <c r="F1427" s="105">
        <v>109</v>
      </c>
      <c r="G1427" s="105">
        <v>116</v>
      </c>
      <c r="H1427" s="105">
        <v>124</v>
      </c>
      <c r="I1427" s="105">
        <v>129</v>
      </c>
      <c r="J1427" s="105">
        <v>132</v>
      </c>
      <c r="K1427" s="105">
        <v>157</v>
      </c>
      <c r="L1427" s="195">
        <v>196</v>
      </c>
      <c r="M1427" s="195">
        <v>192.5</v>
      </c>
      <c r="N1427" s="195">
        <v>194.5</v>
      </c>
      <c r="O1427" s="195">
        <v>194.5</v>
      </c>
      <c r="P1427" s="195">
        <v>194</v>
      </c>
      <c r="Q1427" s="195">
        <v>195.5</v>
      </c>
      <c r="R1427" s="195">
        <v>199</v>
      </c>
      <c r="S1427" s="195">
        <v>204</v>
      </c>
      <c r="T1427" s="195">
        <v>211.5</v>
      </c>
      <c r="U1427" s="195">
        <v>221</v>
      </c>
      <c r="V1427" s="195">
        <v>232</v>
      </c>
      <c r="W1427" s="195">
        <v>244.5</v>
      </c>
      <c r="X1427" s="195">
        <v>258.5</v>
      </c>
      <c r="Y1427" s="195">
        <v>273.5</v>
      </c>
      <c r="Z1427" s="195">
        <v>288.5</v>
      </c>
      <c r="AA1427" s="195">
        <v>302.5</v>
      </c>
      <c r="AB1427" s="195">
        <v>317</v>
      </c>
      <c r="AC1427" s="195">
        <v>332</v>
      </c>
      <c r="AD1427" s="195">
        <v>345</v>
      </c>
    </row>
    <row r="1428" spans="1:30" x14ac:dyDescent="0.2">
      <c r="A1428" s="77" t="s">
        <v>83</v>
      </c>
      <c r="B1428" s="79" t="s">
        <v>176</v>
      </c>
      <c r="C1428" s="105">
        <v>95</v>
      </c>
      <c r="D1428" s="105">
        <v>99</v>
      </c>
      <c r="E1428" s="105">
        <v>23</v>
      </c>
      <c r="F1428" s="105">
        <v>24</v>
      </c>
      <c r="G1428" s="105">
        <v>26</v>
      </c>
      <c r="H1428" s="105">
        <v>27</v>
      </c>
      <c r="I1428" s="105">
        <v>26</v>
      </c>
      <c r="J1428" s="105">
        <v>21</v>
      </c>
      <c r="K1428" s="105">
        <v>24</v>
      </c>
      <c r="L1428" s="195">
        <v>34</v>
      </c>
      <c r="M1428" s="195">
        <v>35</v>
      </c>
      <c r="N1428" s="195">
        <v>37.5</v>
      </c>
      <c r="O1428" s="195">
        <v>40</v>
      </c>
      <c r="P1428" s="195">
        <v>41.5</v>
      </c>
      <c r="Q1428" s="195">
        <v>43</v>
      </c>
      <c r="R1428" s="195">
        <v>44</v>
      </c>
      <c r="S1428" s="195">
        <v>44</v>
      </c>
      <c r="T1428" s="195">
        <v>44.5</v>
      </c>
      <c r="U1428" s="195">
        <v>45</v>
      </c>
      <c r="V1428" s="195">
        <v>45.5</v>
      </c>
      <c r="W1428" s="195">
        <v>47</v>
      </c>
      <c r="X1428" s="195">
        <v>49.5</v>
      </c>
      <c r="Y1428" s="195">
        <v>52</v>
      </c>
      <c r="Z1428" s="195">
        <v>54.5</v>
      </c>
      <c r="AA1428" s="195">
        <v>57.5</v>
      </c>
      <c r="AB1428" s="195">
        <v>60.5</v>
      </c>
      <c r="AC1428" s="195">
        <v>65.5</v>
      </c>
      <c r="AD1428" s="195">
        <v>70.5</v>
      </c>
    </row>
    <row r="1429" spans="1:30" x14ac:dyDescent="0.2">
      <c r="A1429" s="77" t="s">
        <v>83</v>
      </c>
      <c r="B1429" s="79" t="s">
        <v>176</v>
      </c>
      <c r="C1429" s="105">
        <v>100</v>
      </c>
      <c r="D1429" s="105">
        <v>104</v>
      </c>
      <c r="E1429" s="105">
        <v>2</v>
      </c>
      <c r="F1429" s="105">
        <v>2</v>
      </c>
      <c r="G1429" s="105">
        <v>2</v>
      </c>
      <c r="H1429" s="105">
        <v>3</v>
      </c>
      <c r="I1429" s="105">
        <v>3</v>
      </c>
      <c r="J1429" s="105">
        <v>3</v>
      </c>
      <c r="K1429" s="105">
        <v>3</v>
      </c>
      <c r="L1429" s="195">
        <v>2</v>
      </c>
      <c r="M1429" s="195">
        <v>2</v>
      </c>
      <c r="N1429" s="195">
        <v>2</v>
      </c>
      <c r="O1429" s="195">
        <v>3</v>
      </c>
      <c r="P1429" s="195">
        <v>4</v>
      </c>
      <c r="Q1429" s="195">
        <v>4</v>
      </c>
      <c r="R1429" s="195">
        <v>4</v>
      </c>
      <c r="S1429" s="195">
        <v>4</v>
      </c>
      <c r="T1429" s="195">
        <v>4</v>
      </c>
      <c r="U1429" s="195">
        <v>4</v>
      </c>
      <c r="V1429" s="195">
        <v>4</v>
      </c>
      <c r="W1429" s="195">
        <v>4.5</v>
      </c>
      <c r="X1429" s="195">
        <v>5</v>
      </c>
      <c r="Y1429" s="195">
        <v>5</v>
      </c>
      <c r="Z1429" s="195">
        <v>5.5</v>
      </c>
      <c r="AA1429" s="195">
        <v>6.5</v>
      </c>
      <c r="AB1429" s="195">
        <v>7</v>
      </c>
      <c r="AC1429" s="195">
        <v>7</v>
      </c>
      <c r="AD1429" s="195">
        <v>7</v>
      </c>
    </row>
    <row r="1430" spans="1:30" x14ac:dyDescent="0.2">
      <c r="A1430" s="77" t="s">
        <v>47</v>
      </c>
      <c r="B1430" s="79" t="s">
        <v>175</v>
      </c>
      <c r="C1430" s="105">
        <v>0</v>
      </c>
      <c r="D1430" s="105">
        <v>4</v>
      </c>
      <c r="E1430" s="105">
        <v>27420</v>
      </c>
      <c r="F1430" s="105">
        <v>27527</v>
      </c>
      <c r="G1430" s="105">
        <v>27496</v>
      </c>
      <c r="H1430" s="105">
        <v>27366</v>
      </c>
      <c r="I1430" s="105">
        <v>27201</v>
      </c>
      <c r="J1430" s="105">
        <v>27047</v>
      </c>
      <c r="K1430" s="105">
        <v>26863</v>
      </c>
      <c r="L1430" s="195">
        <v>27708</v>
      </c>
      <c r="M1430" s="195">
        <v>27736</v>
      </c>
      <c r="N1430" s="195">
        <v>27748.5</v>
      </c>
      <c r="O1430" s="195">
        <v>27734</v>
      </c>
      <c r="P1430" s="195">
        <v>27684</v>
      </c>
      <c r="Q1430" s="195">
        <v>27616</v>
      </c>
      <c r="R1430" s="195">
        <v>27541</v>
      </c>
      <c r="S1430" s="195">
        <v>27464.5</v>
      </c>
      <c r="T1430" s="195">
        <v>27395.5</v>
      </c>
      <c r="U1430" s="195">
        <v>27326</v>
      </c>
      <c r="V1430" s="195">
        <v>27253</v>
      </c>
      <c r="W1430" s="195">
        <v>27178</v>
      </c>
      <c r="X1430" s="195">
        <v>27089</v>
      </c>
      <c r="Y1430" s="195">
        <v>26981</v>
      </c>
      <c r="Z1430" s="195">
        <v>26861</v>
      </c>
      <c r="AA1430" s="195">
        <v>26728.5</v>
      </c>
      <c r="AB1430" s="195">
        <v>26581.5</v>
      </c>
      <c r="AC1430" s="195">
        <v>26430.5</v>
      </c>
      <c r="AD1430" s="195">
        <v>26282.5</v>
      </c>
    </row>
    <row r="1431" spans="1:30" x14ac:dyDescent="0.2">
      <c r="A1431" s="77" t="s">
        <v>47</v>
      </c>
      <c r="B1431" s="79" t="s">
        <v>175</v>
      </c>
      <c r="C1431" s="105">
        <v>5</v>
      </c>
      <c r="D1431" s="105">
        <v>9</v>
      </c>
      <c r="E1431" s="105">
        <v>26844</v>
      </c>
      <c r="F1431" s="105">
        <v>26892</v>
      </c>
      <c r="G1431" s="105">
        <v>26981</v>
      </c>
      <c r="H1431" s="105">
        <v>27097</v>
      </c>
      <c r="I1431" s="105">
        <v>27208</v>
      </c>
      <c r="J1431" s="105">
        <v>27269</v>
      </c>
      <c r="K1431" s="105">
        <v>27297</v>
      </c>
      <c r="L1431" s="195">
        <v>27327.5</v>
      </c>
      <c r="M1431" s="195">
        <v>27363</v>
      </c>
      <c r="N1431" s="195">
        <v>27409</v>
      </c>
      <c r="O1431" s="195">
        <v>27466.5</v>
      </c>
      <c r="P1431" s="195">
        <v>27534</v>
      </c>
      <c r="Q1431" s="195">
        <v>27588</v>
      </c>
      <c r="R1431" s="195">
        <v>27616.5</v>
      </c>
      <c r="S1431" s="195">
        <v>27628.5</v>
      </c>
      <c r="T1431" s="195">
        <v>27615</v>
      </c>
      <c r="U1431" s="195">
        <v>27566</v>
      </c>
      <c r="V1431" s="195">
        <v>27498.5</v>
      </c>
      <c r="W1431" s="195">
        <v>27425</v>
      </c>
      <c r="X1431" s="195">
        <v>27349.5</v>
      </c>
      <c r="Y1431" s="195">
        <v>27281</v>
      </c>
      <c r="Z1431" s="195">
        <v>27212.5</v>
      </c>
      <c r="AA1431" s="195">
        <v>27140.5</v>
      </c>
      <c r="AB1431" s="195">
        <v>27066.5</v>
      </c>
      <c r="AC1431" s="195">
        <v>26978</v>
      </c>
      <c r="AD1431" s="195">
        <v>26870</v>
      </c>
    </row>
    <row r="1432" spans="1:30" x14ac:dyDescent="0.2">
      <c r="A1432" s="77" t="s">
        <v>47</v>
      </c>
      <c r="B1432" s="79" t="s">
        <v>175</v>
      </c>
      <c r="C1432" s="105">
        <v>10</v>
      </c>
      <c r="D1432" s="105">
        <v>14</v>
      </c>
      <c r="E1432" s="105">
        <v>26587</v>
      </c>
      <c r="F1432" s="105">
        <v>26608</v>
      </c>
      <c r="G1432" s="105">
        <v>26625</v>
      </c>
      <c r="H1432" s="105">
        <v>26642</v>
      </c>
      <c r="I1432" s="105">
        <v>26670</v>
      </c>
      <c r="J1432" s="105">
        <v>26727</v>
      </c>
      <c r="K1432" s="105">
        <v>26794</v>
      </c>
      <c r="L1432" s="195">
        <v>27457</v>
      </c>
      <c r="M1432" s="195">
        <v>27359.5</v>
      </c>
      <c r="N1432" s="195">
        <v>27290</v>
      </c>
      <c r="O1432" s="195">
        <v>27250.5</v>
      </c>
      <c r="P1432" s="195">
        <v>27238</v>
      </c>
      <c r="Q1432" s="195">
        <v>27252.5</v>
      </c>
      <c r="R1432" s="195">
        <v>27288</v>
      </c>
      <c r="S1432" s="195">
        <v>27334.5</v>
      </c>
      <c r="T1432" s="195">
        <v>27391.5</v>
      </c>
      <c r="U1432" s="195">
        <v>27458.5</v>
      </c>
      <c r="V1432" s="195">
        <v>27513.5</v>
      </c>
      <c r="W1432" s="195">
        <v>27543</v>
      </c>
      <c r="X1432" s="195">
        <v>27555.5</v>
      </c>
      <c r="Y1432" s="195">
        <v>27541</v>
      </c>
      <c r="Z1432" s="195">
        <v>27492.5</v>
      </c>
      <c r="AA1432" s="195">
        <v>27425.5</v>
      </c>
      <c r="AB1432" s="195">
        <v>27352</v>
      </c>
      <c r="AC1432" s="195">
        <v>27277</v>
      </c>
      <c r="AD1432" s="195">
        <v>27209</v>
      </c>
    </row>
    <row r="1433" spans="1:30" x14ac:dyDescent="0.2">
      <c r="A1433" s="77" t="s">
        <v>47</v>
      </c>
      <c r="B1433" s="79" t="s">
        <v>175</v>
      </c>
      <c r="C1433" s="105">
        <v>15</v>
      </c>
      <c r="D1433" s="105">
        <v>19</v>
      </c>
      <c r="E1433" s="105">
        <v>25834</v>
      </c>
      <c r="F1433" s="105">
        <v>25902</v>
      </c>
      <c r="G1433" s="105">
        <v>25988</v>
      </c>
      <c r="H1433" s="105">
        <v>26089</v>
      </c>
      <c r="I1433" s="105">
        <v>26181</v>
      </c>
      <c r="J1433" s="105">
        <v>26260</v>
      </c>
      <c r="K1433" s="105">
        <v>26288</v>
      </c>
      <c r="L1433" s="195">
        <v>27839.5</v>
      </c>
      <c r="M1433" s="195">
        <v>27764</v>
      </c>
      <c r="N1433" s="195">
        <v>27633.5</v>
      </c>
      <c r="O1433" s="195">
        <v>27461.5</v>
      </c>
      <c r="P1433" s="195">
        <v>27308</v>
      </c>
      <c r="Q1433" s="195">
        <v>27182</v>
      </c>
      <c r="R1433" s="195">
        <v>27086</v>
      </c>
      <c r="S1433" s="195">
        <v>27017</v>
      </c>
      <c r="T1433" s="195">
        <v>26978</v>
      </c>
      <c r="U1433" s="195">
        <v>26967.5</v>
      </c>
      <c r="V1433" s="195">
        <v>26983</v>
      </c>
      <c r="W1433" s="195">
        <v>27018.5</v>
      </c>
      <c r="X1433" s="195">
        <v>27065</v>
      </c>
      <c r="Y1433" s="195">
        <v>27122.5</v>
      </c>
      <c r="Z1433" s="195">
        <v>27190.5</v>
      </c>
      <c r="AA1433" s="195">
        <v>27246</v>
      </c>
      <c r="AB1433" s="195">
        <v>27275.5</v>
      </c>
      <c r="AC1433" s="195">
        <v>27288.5</v>
      </c>
      <c r="AD1433" s="195">
        <v>27275</v>
      </c>
    </row>
    <row r="1434" spans="1:30" x14ac:dyDescent="0.2">
      <c r="A1434" s="77" t="s">
        <v>47</v>
      </c>
      <c r="B1434" s="79" t="s">
        <v>175</v>
      </c>
      <c r="C1434" s="105">
        <v>20</v>
      </c>
      <c r="D1434" s="105">
        <v>24</v>
      </c>
      <c r="E1434" s="105">
        <v>24671</v>
      </c>
      <c r="F1434" s="105">
        <v>24823</v>
      </c>
      <c r="G1434" s="105">
        <v>24946</v>
      </c>
      <c r="H1434" s="105">
        <v>25043</v>
      </c>
      <c r="I1434" s="105">
        <v>25132</v>
      </c>
      <c r="J1434" s="105">
        <v>25223</v>
      </c>
      <c r="K1434" s="105">
        <v>25325</v>
      </c>
      <c r="L1434" s="195">
        <v>26864.5</v>
      </c>
      <c r="M1434" s="195">
        <v>27073.5</v>
      </c>
      <c r="N1434" s="195">
        <v>27160.5</v>
      </c>
      <c r="O1434" s="195">
        <v>27210.5</v>
      </c>
      <c r="P1434" s="195">
        <v>27208.5</v>
      </c>
      <c r="Q1434" s="195">
        <v>27160</v>
      </c>
      <c r="R1434" s="195">
        <v>27085.5</v>
      </c>
      <c r="S1434" s="195">
        <v>26957</v>
      </c>
      <c r="T1434" s="195">
        <v>26788.5</v>
      </c>
      <c r="U1434" s="195">
        <v>26636.5</v>
      </c>
      <c r="V1434" s="195">
        <v>26511.5</v>
      </c>
      <c r="W1434" s="195">
        <v>26417.5</v>
      </c>
      <c r="X1434" s="195">
        <v>26351</v>
      </c>
      <c r="Y1434" s="195">
        <v>26313</v>
      </c>
      <c r="Z1434" s="195">
        <v>26303</v>
      </c>
      <c r="AA1434" s="195">
        <v>26319.5</v>
      </c>
      <c r="AB1434" s="195">
        <v>26356.5</v>
      </c>
      <c r="AC1434" s="195">
        <v>26405</v>
      </c>
      <c r="AD1434" s="195">
        <v>26464.5</v>
      </c>
    </row>
    <row r="1435" spans="1:30" x14ac:dyDescent="0.2">
      <c r="A1435" s="77" t="s">
        <v>47</v>
      </c>
      <c r="B1435" s="79" t="s">
        <v>175</v>
      </c>
      <c r="C1435" s="105">
        <v>25</v>
      </c>
      <c r="D1435" s="105">
        <v>29</v>
      </c>
      <c r="E1435" s="105">
        <v>22749</v>
      </c>
      <c r="F1435" s="105">
        <v>23037</v>
      </c>
      <c r="G1435" s="105">
        <v>23313</v>
      </c>
      <c r="H1435" s="105">
        <v>23569</v>
      </c>
      <c r="I1435" s="105">
        <v>23791</v>
      </c>
      <c r="J1435" s="105">
        <v>23975</v>
      </c>
      <c r="K1435" s="105">
        <v>24145</v>
      </c>
      <c r="L1435" s="195">
        <v>23410.5</v>
      </c>
      <c r="M1435" s="195">
        <v>23895</v>
      </c>
      <c r="N1435" s="195">
        <v>24490.5</v>
      </c>
      <c r="O1435" s="195">
        <v>25079</v>
      </c>
      <c r="P1435" s="195">
        <v>25612.5</v>
      </c>
      <c r="Q1435" s="195">
        <v>26022.5</v>
      </c>
      <c r="R1435" s="195">
        <v>26231.5</v>
      </c>
      <c r="S1435" s="195">
        <v>26320.5</v>
      </c>
      <c r="T1435" s="195">
        <v>26373.5</v>
      </c>
      <c r="U1435" s="195">
        <v>26373.5</v>
      </c>
      <c r="V1435" s="195">
        <v>26326.5</v>
      </c>
      <c r="W1435" s="195">
        <v>26254.5</v>
      </c>
      <c r="X1435" s="195">
        <v>26127.5</v>
      </c>
      <c r="Y1435" s="195">
        <v>25961</v>
      </c>
      <c r="Z1435" s="195">
        <v>25813</v>
      </c>
      <c r="AA1435" s="195">
        <v>25691.5</v>
      </c>
      <c r="AB1435" s="195">
        <v>25599.5</v>
      </c>
      <c r="AC1435" s="195">
        <v>25534.5</v>
      </c>
      <c r="AD1435" s="195">
        <v>25499</v>
      </c>
    </row>
    <row r="1436" spans="1:30" x14ac:dyDescent="0.2">
      <c r="A1436" s="77" t="s">
        <v>47</v>
      </c>
      <c r="B1436" s="79" t="s">
        <v>175</v>
      </c>
      <c r="C1436" s="105">
        <v>30</v>
      </c>
      <c r="D1436" s="105">
        <v>34</v>
      </c>
      <c r="E1436" s="105">
        <v>20471</v>
      </c>
      <c r="F1436" s="105">
        <v>20843</v>
      </c>
      <c r="G1436" s="105">
        <v>21178</v>
      </c>
      <c r="H1436" s="105">
        <v>21485</v>
      </c>
      <c r="I1436" s="105">
        <v>21777</v>
      </c>
      <c r="J1436" s="105">
        <v>22065</v>
      </c>
      <c r="K1436" s="105">
        <v>22361</v>
      </c>
      <c r="L1436" s="195">
        <v>22286</v>
      </c>
      <c r="M1436" s="195">
        <v>22258.5</v>
      </c>
      <c r="N1436" s="195">
        <v>22256</v>
      </c>
      <c r="O1436" s="195">
        <v>22265.5</v>
      </c>
      <c r="P1436" s="195">
        <v>22356.5</v>
      </c>
      <c r="Q1436" s="195">
        <v>22634</v>
      </c>
      <c r="R1436" s="195">
        <v>23118</v>
      </c>
      <c r="S1436" s="195">
        <v>23710.5</v>
      </c>
      <c r="T1436" s="195">
        <v>24297</v>
      </c>
      <c r="U1436" s="195">
        <v>24828</v>
      </c>
      <c r="V1436" s="195">
        <v>25236</v>
      </c>
      <c r="W1436" s="195">
        <v>25445</v>
      </c>
      <c r="X1436" s="195">
        <v>25536</v>
      </c>
      <c r="Y1436" s="195">
        <v>25591</v>
      </c>
      <c r="Z1436" s="195">
        <v>25593.5</v>
      </c>
      <c r="AA1436" s="195">
        <v>25549</v>
      </c>
      <c r="AB1436" s="195">
        <v>25480.5</v>
      </c>
      <c r="AC1436" s="195">
        <v>25359</v>
      </c>
      <c r="AD1436" s="195">
        <v>25196</v>
      </c>
    </row>
    <row r="1437" spans="1:30" x14ac:dyDescent="0.2">
      <c r="A1437" s="77" t="s">
        <v>47</v>
      </c>
      <c r="B1437" s="79" t="s">
        <v>175</v>
      </c>
      <c r="C1437" s="105">
        <v>35</v>
      </c>
      <c r="D1437" s="105">
        <v>39</v>
      </c>
      <c r="E1437" s="105">
        <v>18197</v>
      </c>
      <c r="F1437" s="105">
        <v>18250</v>
      </c>
      <c r="G1437" s="105">
        <v>18531</v>
      </c>
      <c r="H1437" s="105">
        <v>18965</v>
      </c>
      <c r="I1437" s="105">
        <v>19422</v>
      </c>
      <c r="J1437" s="105">
        <v>19815</v>
      </c>
      <c r="K1437" s="105">
        <v>20190</v>
      </c>
      <c r="L1437" s="195">
        <v>22753</v>
      </c>
      <c r="M1437" s="195">
        <v>22427.5</v>
      </c>
      <c r="N1437" s="195">
        <v>22060</v>
      </c>
      <c r="O1437" s="195">
        <v>21801</v>
      </c>
      <c r="P1437" s="195">
        <v>21663.5</v>
      </c>
      <c r="Q1437" s="195">
        <v>21595</v>
      </c>
      <c r="R1437" s="195">
        <v>21574.5</v>
      </c>
      <c r="S1437" s="195">
        <v>21576</v>
      </c>
      <c r="T1437" s="195">
        <v>21588.5</v>
      </c>
      <c r="U1437" s="195">
        <v>21682</v>
      </c>
      <c r="V1437" s="195">
        <v>21960</v>
      </c>
      <c r="W1437" s="195">
        <v>22441.5</v>
      </c>
      <c r="X1437" s="195">
        <v>23029</v>
      </c>
      <c r="Y1437" s="195">
        <v>23610.5</v>
      </c>
      <c r="Z1437" s="195">
        <v>24138</v>
      </c>
      <c r="AA1437" s="195">
        <v>24543.5</v>
      </c>
      <c r="AB1437" s="195">
        <v>24754</v>
      </c>
      <c r="AC1437" s="195">
        <v>24848</v>
      </c>
      <c r="AD1437" s="195">
        <v>24906.5</v>
      </c>
    </row>
    <row r="1438" spans="1:30" x14ac:dyDescent="0.2">
      <c r="A1438" s="77" t="s">
        <v>47</v>
      </c>
      <c r="B1438" s="79" t="s">
        <v>175</v>
      </c>
      <c r="C1438" s="105">
        <v>40</v>
      </c>
      <c r="D1438" s="105">
        <v>44</v>
      </c>
      <c r="E1438" s="105">
        <v>19239</v>
      </c>
      <c r="F1438" s="105">
        <v>19054</v>
      </c>
      <c r="G1438" s="105">
        <v>18645</v>
      </c>
      <c r="H1438" s="105">
        <v>18137</v>
      </c>
      <c r="I1438" s="105">
        <v>17742</v>
      </c>
      <c r="J1438" s="105">
        <v>17579</v>
      </c>
      <c r="K1438" s="105">
        <v>17641</v>
      </c>
      <c r="L1438" s="195">
        <v>19833.5</v>
      </c>
      <c r="M1438" s="195">
        <v>20699</v>
      </c>
      <c r="N1438" s="195">
        <v>21476.5</v>
      </c>
      <c r="O1438" s="195">
        <v>21977.5</v>
      </c>
      <c r="P1438" s="195">
        <v>22157</v>
      </c>
      <c r="Q1438" s="195">
        <v>22052</v>
      </c>
      <c r="R1438" s="195">
        <v>21740.5</v>
      </c>
      <c r="S1438" s="195">
        <v>21385.5</v>
      </c>
      <c r="T1438" s="195">
        <v>21137</v>
      </c>
      <c r="U1438" s="195">
        <v>21007</v>
      </c>
      <c r="V1438" s="195">
        <v>20944.5</v>
      </c>
      <c r="W1438" s="195">
        <v>20928</v>
      </c>
      <c r="X1438" s="195">
        <v>20933.5</v>
      </c>
      <c r="Y1438" s="195">
        <v>20951</v>
      </c>
      <c r="Z1438" s="195">
        <v>21047</v>
      </c>
      <c r="AA1438" s="195">
        <v>21324.5</v>
      </c>
      <c r="AB1438" s="195">
        <v>21803</v>
      </c>
      <c r="AC1438" s="195">
        <v>22386</v>
      </c>
      <c r="AD1438" s="195">
        <v>22964</v>
      </c>
    </row>
    <row r="1439" spans="1:30" x14ac:dyDescent="0.2">
      <c r="A1439" s="77" t="s">
        <v>47</v>
      </c>
      <c r="B1439" s="79" t="s">
        <v>175</v>
      </c>
      <c r="C1439" s="105">
        <v>45</v>
      </c>
      <c r="D1439" s="105">
        <v>49</v>
      </c>
      <c r="E1439" s="105">
        <v>17290</v>
      </c>
      <c r="F1439" s="105">
        <v>17452</v>
      </c>
      <c r="G1439" s="105">
        <v>17807</v>
      </c>
      <c r="H1439" s="105">
        <v>18231</v>
      </c>
      <c r="I1439" s="105">
        <v>18518</v>
      </c>
      <c r="J1439" s="105">
        <v>18554</v>
      </c>
      <c r="K1439" s="105">
        <v>18376</v>
      </c>
      <c r="L1439" s="195">
        <v>18328.5</v>
      </c>
      <c r="M1439" s="195">
        <v>17901.5</v>
      </c>
      <c r="N1439" s="195">
        <v>17690</v>
      </c>
      <c r="O1439" s="195">
        <v>17852</v>
      </c>
      <c r="P1439" s="195">
        <v>18357</v>
      </c>
      <c r="Q1439" s="195">
        <v>19098</v>
      </c>
      <c r="R1439" s="195">
        <v>19950.5</v>
      </c>
      <c r="S1439" s="195">
        <v>20712</v>
      </c>
      <c r="T1439" s="195">
        <v>21204.5</v>
      </c>
      <c r="U1439" s="195">
        <v>21384</v>
      </c>
      <c r="V1439" s="195">
        <v>21287</v>
      </c>
      <c r="W1439" s="195">
        <v>20990</v>
      </c>
      <c r="X1439" s="195">
        <v>20650.5</v>
      </c>
      <c r="Y1439" s="195">
        <v>20415.5</v>
      </c>
      <c r="Z1439" s="195">
        <v>20296.5</v>
      </c>
      <c r="AA1439" s="195">
        <v>20242</v>
      </c>
      <c r="AB1439" s="195">
        <v>20231.5</v>
      </c>
      <c r="AC1439" s="195">
        <v>20243.5</v>
      </c>
      <c r="AD1439" s="195">
        <v>20268</v>
      </c>
    </row>
    <row r="1440" spans="1:30" x14ac:dyDescent="0.2">
      <c r="A1440" s="77" t="s">
        <v>47</v>
      </c>
      <c r="B1440" s="79" t="s">
        <v>175</v>
      </c>
      <c r="C1440" s="105">
        <v>50</v>
      </c>
      <c r="D1440" s="105">
        <v>54</v>
      </c>
      <c r="E1440" s="105">
        <v>16700</v>
      </c>
      <c r="F1440" s="105">
        <v>16930</v>
      </c>
      <c r="G1440" s="105">
        <v>16869</v>
      </c>
      <c r="H1440" s="105">
        <v>16657</v>
      </c>
      <c r="I1440" s="105">
        <v>16503</v>
      </c>
      <c r="J1440" s="105">
        <v>16536</v>
      </c>
      <c r="K1440" s="105">
        <v>16696</v>
      </c>
      <c r="L1440" s="195">
        <v>17686.5</v>
      </c>
      <c r="M1440" s="195">
        <v>17916</v>
      </c>
      <c r="N1440" s="195">
        <v>18076</v>
      </c>
      <c r="O1440" s="195">
        <v>18033.5</v>
      </c>
      <c r="P1440" s="195">
        <v>17781</v>
      </c>
      <c r="Q1440" s="195">
        <v>17394</v>
      </c>
      <c r="R1440" s="195">
        <v>17001.5</v>
      </c>
      <c r="S1440" s="195">
        <v>16810.5</v>
      </c>
      <c r="T1440" s="195">
        <v>16978.5</v>
      </c>
      <c r="U1440" s="195">
        <v>17473</v>
      </c>
      <c r="V1440" s="195">
        <v>18192</v>
      </c>
      <c r="W1440" s="195">
        <v>19018</v>
      </c>
      <c r="X1440" s="195">
        <v>19756.5</v>
      </c>
      <c r="Y1440" s="195">
        <v>20236</v>
      </c>
      <c r="Z1440" s="195">
        <v>20415.5</v>
      </c>
      <c r="AA1440" s="195">
        <v>20330.5</v>
      </c>
      <c r="AB1440" s="195">
        <v>20053</v>
      </c>
      <c r="AC1440" s="195">
        <v>19738</v>
      </c>
      <c r="AD1440" s="195">
        <v>19525</v>
      </c>
    </row>
    <row r="1441" spans="1:30" x14ac:dyDescent="0.2">
      <c r="A1441" s="77" t="s">
        <v>47</v>
      </c>
      <c r="B1441" s="79" t="s">
        <v>175</v>
      </c>
      <c r="C1441" s="105">
        <v>55</v>
      </c>
      <c r="D1441" s="105">
        <v>59</v>
      </c>
      <c r="E1441" s="105">
        <v>11607</v>
      </c>
      <c r="F1441" s="105">
        <v>12426</v>
      </c>
      <c r="G1441" s="105">
        <v>13383</v>
      </c>
      <c r="H1441" s="105">
        <v>14352</v>
      </c>
      <c r="I1441" s="105">
        <v>15151</v>
      </c>
      <c r="J1441" s="105">
        <v>15674</v>
      </c>
      <c r="K1441" s="105">
        <v>15881</v>
      </c>
      <c r="L1441" s="195">
        <v>15722</v>
      </c>
      <c r="M1441" s="195">
        <v>15853</v>
      </c>
      <c r="N1441" s="195">
        <v>15964.5</v>
      </c>
      <c r="O1441" s="195">
        <v>16077.000000000002</v>
      </c>
      <c r="P1441" s="195">
        <v>16216.000000000002</v>
      </c>
      <c r="Q1441" s="195">
        <v>16415.5</v>
      </c>
      <c r="R1441" s="195">
        <v>16654</v>
      </c>
      <c r="S1441" s="195">
        <v>16813</v>
      </c>
      <c r="T1441" s="195">
        <v>16782</v>
      </c>
      <c r="U1441" s="195">
        <v>16554.5</v>
      </c>
      <c r="V1441" s="195">
        <v>16202.5</v>
      </c>
      <c r="W1441" s="195">
        <v>15848.5</v>
      </c>
      <c r="X1441" s="195">
        <v>15685.5</v>
      </c>
      <c r="Y1441" s="195">
        <v>15858.5</v>
      </c>
      <c r="Z1441" s="195">
        <v>16338.000000000002</v>
      </c>
      <c r="AA1441" s="195">
        <v>17028.5</v>
      </c>
      <c r="AB1441" s="195">
        <v>17817.5</v>
      </c>
      <c r="AC1441" s="195">
        <v>18523.5</v>
      </c>
      <c r="AD1441" s="195">
        <v>18987</v>
      </c>
    </row>
    <row r="1442" spans="1:30" x14ac:dyDescent="0.2">
      <c r="A1442" s="77" t="s">
        <v>47</v>
      </c>
      <c r="B1442" s="79" t="s">
        <v>175</v>
      </c>
      <c r="C1442" s="105">
        <v>60</v>
      </c>
      <c r="D1442" s="105">
        <v>64</v>
      </c>
      <c r="E1442" s="105">
        <v>8032.9999999999991</v>
      </c>
      <c r="F1442" s="105">
        <v>8364</v>
      </c>
      <c r="G1442" s="105">
        <v>8761</v>
      </c>
      <c r="H1442" s="105">
        <v>9241</v>
      </c>
      <c r="I1442" s="105">
        <v>9828</v>
      </c>
      <c r="J1442" s="105">
        <v>10532</v>
      </c>
      <c r="K1442" s="105">
        <v>11289</v>
      </c>
      <c r="L1442" s="195">
        <v>11818.5</v>
      </c>
      <c r="M1442" s="195">
        <v>12435</v>
      </c>
      <c r="N1442" s="195">
        <v>13013</v>
      </c>
      <c r="O1442" s="195">
        <v>13493</v>
      </c>
      <c r="P1442" s="195">
        <v>13871.5</v>
      </c>
      <c r="Q1442" s="195">
        <v>14130</v>
      </c>
      <c r="R1442" s="195">
        <v>14284.5</v>
      </c>
      <c r="S1442" s="195">
        <v>14398</v>
      </c>
      <c r="T1442" s="195">
        <v>14514</v>
      </c>
      <c r="U1442" s="195">
        <v>14656.5</v>
      </c>
      <c r="V1442" s="195">
        <v>14853</v>
      </c>
      <c r="W1442" s="195">
        <v>15084</v>
      </c>
      <c r="X1442" s="195">
        <v>15243.5</v>
      </c>
      <c r="Y1442" s="195">
        <v>15228.5</v>
      </c>
      <c r="Z1442" s="195">
        <v>15033.5</v>
      </c>
      <c r="AA1442" s="195">
        <v>14726.5</v>
      </c>
      <c r="AB1442" s="195">
        <v>14419.5</v>
      </c>
      <c r="AC1442" s="195">
        <v>14290.5</v>
      </c>
      <c r="AD1442" s="195">
        <v>14470.5</v>
      </c>
    </row>
    <row r="1443" spans="1:30" x14ac:dyDescent="0.2">
      <c r="A1443" s="77" t="s">
        <v>47</v>
      </c>
      <c r="B1443" s="79" t="s">
        <v>175</v>
      </c>
      <c r="C1443" s="105">
        <v>65</v>
      </c>
      <c r="D1443" s="105">
        <v>69</v>
      </c>
      <c r="E1443" s="105">
        <v>6142</v>
      </c>
      <c r="F1443" s="105">
        <v>6270</v>
      </c>
      <c r="G1443" s="105">
        <v>6371</v>
      </c>
      <c r="H1443" s="105">
        <v>6481</v>
      </c>
      <c r="I1443" s="105">
        <v>6657</v>
      </c>
      <c r="J1443" s="105">
        <v>6925</v>
      </c>
      <c r="K1443" s="105">
        <v>7223</v>
      </c>
      <c r="L1443" s="195">
        <v>7626</v>
      </c>
      <c r="M1443" s="195">
        <v>7973</v>
      </c>
      <c r="N1443" s="195">
        <v>8451.5</v>
      </c>
      <c r="O1443" s="195">
        <v>8992.5</v>
      </c>
      <c r="P1443" s="195">
        <v>9558</v>
      </c>
      <c r="Q1443" s="195">
        <v>10137</v>
      </c>
      <c r="R1443" s="195">
        <v>10706.5</v>
      </c>
      <c r="S1443" s="195">
        <v>11217.5</v>
      </c>
      <c r="T1443" s="195">
        <v>11643.5</v>
      </c>
      <c r="U1443" s="195">
        <v>11984.5</v>
      </c>
      <c r="V1443" s="195">
        <v>12224.5</v>
      </c>
      <c r="W1443" s="195">
        <v>12374.5</v>
      </c>
      <c r="X1443" s="195">
        <v>12490</v>
      </c>
      <c r="Y1443" s="195">
        <v>12609.5</v>
      </c>
      <c r="Z1443" s="195">
        <v>12753</v>
      </c>
      <c r="AA1443" s="195">
        <v>12944</v>
      </c>
      <c r="AB1443" s="195">
        <v>13166</v>
      </c>
      <c r="AC1443" s="195">
        <v>13324</v>
      </c>
      <c r="AD1443" s="195">
        <v>13326.5</v>
      </c>
    </row>
    <row r="1444" spans="1:30" x14ac:dyDescent="0.2">
      <c r="A1444" s="77" t="s">
        <v>47</v>
      </c>
      <c r="B1444" s="79" t="s">
        <v>175</v>
      </c>
      <c r="C1444" s="105">
        <v>70</v>
      </c>
      <c r="D1444" s="105">
        <v>74</v>
      </c>
      <c r="E1444" s="105">
        <v>4010</v>
      </c>
      <c r="F1444" s="105">
        <v>4137</v>
      </c>
      <c r="G1444" s="105">
        <v>4328</v>
      </c>
      <c r="H1444" s="105">
        <v>4548</v>
      </c>
      <c r="I1444" s="105">
        <v>4747</v>
      </c>
      <c r="J1444" s="105">
        <v>4908</v>
      </c>
      <c r="K1444" s="105">
        <v>5017</v>
      </c>
      <c r="L1444" s="195">
        <v>5053.5</v>
      </c>
      <c r="M1444" s="195">
        <v>5296</v>
      </c>
      <c r="N1444" s="195">
        <v>5514</v>
      </c>
      <c r="O1444" s="195">
        <v>5709</v>
      </c>
      <c r="P1444" s="195">
        <v>5921</v>
      </c>
      <c r="Q1444" s="195">
        <v>6172.5</v>
      </c>
      <c r="R1444" s="195">
        <v>6493</v>
      </c>
      <c r="S1444" s="195">
        <v>6895</v>
      </c>
      <c r="T1444" s="195">
        <v>7348.5</v>
      </c>
      <c r="U1444" s="195">
        <v>7825</v>
      </c>
      <c r="V1444" s="195">
        <v>8314</v>
      </c>
      <c r="W1444" s="195">
        <v>8795.5</v>
      </c>
      <c r="X1444" s="195">
        <v>9230</v>
      </c>
      <c r="Y1444" s="195">
        <v>9595.5</v>
      </c>
      <c r="Z1444" s="195">
        <v>9892</v>
      </c>
      <c r="AA1444" s="195">
        <v>10106</v>
      </c>
      <c r="AB1444" s="195">
        <v>10246.5</v>
      </c>
      <c r="AC1444" s="195">
        <v>10359.5</v>
      </c>
      <c r="AD1444" s="195">
        <v>10478</v>
      </c>
    </row>
    <row r="1445" spans="1:30" x14ac:dyDescent="0.2">
      <c r="A1445" s="77" t="s">
        <v>47</v>
      </c>
      <c r="B1445" s="79" t="s">
        <v>175</v>
      </c>
      <c r="C1445" s="105">
        <v>75</v>
      </c>
      <c r="D1445" s="105">
        <v>79</v>
      </c>
      <c r="E1445" s="105">
        <v>2909</v>
      </c>
      <c r="F1445" s="105">
        <v>2888</v>
      </c>
      <c r="G1445" s="105">
        <v>2842</v>
      </c>
      <c r="H1445" s="105">
        <v>2801</v>
      </c>
      <c r="I1445" s="105">
        <v>2801</v>
      </c>
      <c r="J1445" s="105">
        <v>2863</v>
      </c>
      <c r="K1445" s="105">
        <v>2977</v>
      </c>
      <c r="L1445" s="195">
        <v>2957</v>
      </c>
      <c r="M1445" s="195">
        <v>2993.5</v>
      </c>
      <c r="N1445" s="195">
        <v>3120</v>
      </c>
      <c r="O1445" s="195">
        <v>3301.5</v>
      </c>
      <c r="P1445" s="195">
        <v>3516</v>
      </c>
      <c r="Q1445" s="195">
        <v>3743.5</v>
      </c>
      <c r="R1445" s="195">
        <v>3949.5</v>
      </c>
      <c r="S1445" s="195">
        <v>4115.5</v>
      </c>
      <c r="T1445" s="195">
        <v>4268.5</v>
      </c>
      <c r="U1445" s="195">
        <v>4438</v>
      </c>
      <c r="V1445" s="195">
        <v>4639</v>
      </c>
      <c r="W1445" s="195">
        <v>4892.5</v>
      </c>
      <c r="X1445" s="195">
        <v>5208.5</v>
      </c>
      <c r="Y1445" s="195">
        <v>5564.5</v>
      </c>
      <c r="Z1445" s="195">
        <v>5937.5</v>
      </c>
      <c r="AA1445" s="195">
        <v>6321</v>
      </c>
      <c r="AB1445" s="195">
        <v>6700</v>
      </c>
      <c r="AC1445" s="195">
        <v>7044</v>
      </c>
      <c r="AD1445" s="195">
        <v>7336</v>
      </c>
    </row>
    <row r="1446" spans="1:30" x14ac:dyDescent="0.2">
      <c r="A1446" s="77" t="s">
        <v>47</v>
      </c>
      <c r="B1446" s="79" t="s">
        <v>175</v>
      </c>
      <c r="C1446" s="105">
        <v>80</v>
      </c>
      <c r="D1446" s="105">
        <v>84</v>
      </c>
      <c r="E1446" s="105">
        <v>1647</v>
      </c>
      <c r="F1446" s="105">
        <v>1701</v>
      </c>
      <c r="G1446" s="105">
        <v>1748</v>
      </c>
      <c r="H1446" s="105">
        <v>1781</v>
      </c>
      <c r="I1446" s="105">
        <v>1785</v>
      </c>
      <c r="J1446" s="105">
        <v>1761</v>
      </c>
      <c r="K1446" s="105">
        <v>1768</v>
      </c>
      <c r="L1446" s="195">
        <v>1758</v>
      </c>
      <c r="M1446" s="195">
        <v>1771.5</v>
      </c>
      <c r="N1446" s="195">
        <v>1800</v>
      </c>
      <c r="O1446" s="195">
        <v>1821.5</v>
      </c>
      <c r="P1446" s="195">
        <v>1844</v>
      </c>
      <c r="Q1446" s="195">
        <v>1872</v>
      </c>
      <c r="R1446" s="195">
        <v>1920.5</v>
      </c>
      <c r="S1446" s="195">
        <v>2008</v>
      </c>
      <c r="T1446" s="195">
        <v>2132</v>
      </c>
      <c r="U1446" s="195">
        <v>2278.5</v>
      </c>
      <c r="V1446" s="195">
        <v>2432.5</v>
      </c>
      <c r="W1446" s="195">
        <v>2570.5</v>
      </c>
      <c r="X1446" s="195">
        <v>2682</v>
      </c>
      <c r="Y1446" s="195">
        <v>2787.5</v>
      </c>
      <c r="Z1446" s="195">
        <v>2907</v>
      </c>
      <c r="AA1446" s="195">
        <v>3049</v>
      </c>
      <c r="AB1446" s="195">
        <v>3227.5</v>
      </c>
      <c r="AC1446" s="195">
        <v>3446.5</v>
      </c>
      <c r="AD1446" s="195">
        <v>3692</v>
      </c>
    </row>
    <row r="1447" spans="1:30" x14ac:dyDescent="0.2">
      <c r="A1447" s="77" t="s">
        <v>47</v>
      </c>
      <c r="B1447" s="79" t="s">
        <v>175</v>
      </c>
      <c r="C1447" s="105">
        <v>85</v>
      </c>
      <c r="D1447" s="105">
        <v>89</v>
      </c>
      <c r="E1447" s="105">
        <v>719</v>
      </c>
      <c r="F1447" s="105">
        <v>764</v>
      </c>
      <c r="G1447" s="105">
        <v>792</v>
      </c>
      <c r="H1447" s="105">
        <v>805</v>
      </c>
      <c r="I1447" s="105">
        <v>806</v>
      </c>
      <c r="J1447" s="105">
        <v>798</v>
      </c>
      <c r="K1447" s="105">
        <v>845</v>
      </c>
      <c r="L1447" s="195">
        <v>828</v>
      </c>
      <c r="M1447" s="195">
        <v>812.5</v>
      </c>
      <c r="N1447" s="195">
        <v>826</v>
      </c>
      <c r="O1447" s="195">
        <v>847</v>
      </c>
      <c r="P1447" s="195">
        <v>874</v>
      </c>
      <c r="Q1447" s="195">
        <v>903</v>
      </c>
      <c r="R1447" s="195">
        <v>927</v>
      </c>
      <c r="S1447" s="195">
        <v>942.5</v>
      </c>
      <c r="T1447" s="195">
        <v>955</v>
      </c>
      <c r="U1447" s="195">
        <v>969.5</v>
      </c>
      <c r="V1447" s="195">
        <v>986.5</v>
      </c>
      <c r="W1447" s="195">
        <v>1015.5000000000001</v>
      </c>
      <c r="X1447" s="195">
        <v>1067</v>
      </c>
      <c r="Y1447" s="195">
        <v>1138</v>
      </c>
      <c r="Z1447" s="195">
        <v>1220</v>
      </c>
      <c r="AA1447" s="195">
        <v>1305</v>
      </c>
      <c r="AB1447" s="195">
        <v>1380.5</v>
      </c>
      <c r="AC1447" s="195">
        <v>1442.5</v>
      </c>
      <c r="AD1447" s="195">
        <v>1502.5</v>
      </c>
    </row>
    <row r="1448" spans="1:30" x14ac:dyDescent="0.2">
      <c r="A1448" s="77" t="s">
        <v>47</v>
      </c>
      <c r="B1448" s="79" t="s">
        <v>175</v>
      </c>
      <c r="C1448" s="105">
        <v>90</v>
      </c>
      <c r="D1448" s="105">
        <v>94</v>
      </c>
      <c r="E1448" s="105">
        <v>207</v>
      </c>
      <c r="F1448" s="105">
        <v>238</v>
      </c>
      <c r="G1448" s="105">
        <v>259</v>
      </c>
      <c r="H1448" s="105">
        <v>270</v>
      </c>
      <c r="I1448" s="105">
        <v>270</v>
      </c>
      <c r="J1448" s="105">
        <v>256</v>
      </c>
      <c r="K1448" s="105">
        <v>286</v>
      </c>
      <c r="L1448" s="195">
        <v>295</v>
      </c>
      <c r="M1448" s="195">
        <v>302.5</v>
      </c>
      <c r="N1448" s="195">
        <v>313.5</v>
      </c>
      <c r="O1448" s="195">
        <v>321.5</v>
      </c>
      <c r="P1448" s="195">
        <v>326.5</v>
      </c>
      <c r="Q1448" s="195">
        <v>328.5</v>
      </c>
      <c r="R1448" s="195">
        <v>331</v>
      </c>
      <c r="S1448" s="195">
        <v>337.5</v>
      </c>
      <c r="T1448" s="195">
        <v>347</v>
      </c>
      <c r="U1448" s="195">
        <v>358.5</v>
      </c>
      <c r="V1448" s="195">
        <v>370.5</v>
      </c>
      <c r="W1448" s="195">
        <v>381</v>
      </c>
      <c r="X1448" s="195">
        <v>388.5</v>
      </c>
      <c r="Y1448" s="195">
        <v>393.5</v>
      </c>
      <c r="Z1448" s="195">
        <v>399.5</v>
      </c>
      <c r="AA1448" s="195">
        <v>407.5</v>
      </c>
      <c r="AB1448" s="195">
        <v>420.5</v>
      </c>
      <c r="AC1448" s="195">
        <v>443</v>
      </c>
      <c r="AD1448" s="195">
        <v>474</v>
      </c>
    </row>
    <row r="1449" spans="1:30" x14ac:dyDescent="0.2">
      <c r="A1449" s="77" t="s">
        <v>47</v>
      </c>
      <c r="B1449" s="79" t="s">
        <v>175</v>
      </c>
      <c r="C1449" s="105">
        <v>95</v>
      </c>
      <c r="D1449" s="105">
        <v>99</v>
      </c>
      <c r="E1449" s="105">
        <v>34</v>
      </c>
      <c r="F1449" s="105">
        <v>39</v>
      </c>
      <c r="G1449" s="105">
        <v>50</v>
      </c>
      <c r="H1449" s="105">
        <v>58</v>
      </c>
      <c r="I1449" s="105">
        <v>60</v>
      </c>
      <c r="J1449" s="105">
        <v>50</v>
      </c>
      <c r="K1449" s="105">
        <v>57</v>
      </c>
      <c r="L1449" s="195">
        <v>63.5</v>
      </c>
      <c r="M1449" s="195">
        <v>66</v>
      </c>
      <c r="N1449" s="195">
        <v>71.5</v>
      </c>
      <c r="O1449" s="195">
        <v>78</v>
      </c>
      <c r="P1449" s="195">
        <v>83.5</v>
      </c>
      <c r="Q1449" s="195">
        <v>88.5</v>
      </c>
      <c r="R1449" s="195">
        <v>93</v>
      </c>
      <c r="S1449" s="195">
        <v>95.5</v>
      </c>
      <c r="T1449" s="195">
        <v>97</v>
      </c>
      <c r="U1449" s="195">
        <v>99</v>
      </c>
      <c r="V1449" s="195">
        <v>100</v>
      </c>
      <c r="W1449" s="195">
        <v>100</v>
      </c>
      <c r="X1449" s="195">
        <v>101.5</v>
      </c>
      <c r="Y1449" s="195">
        <v>104.5</v>
      </c>
      <c r="Z1449" s="195">
        <v>108</v>
      </c>
      <c r="AA1449" s="195">
        <v>111.5</v>
      </c>
      <c r="AB1449" s="195">
        <v>114.5</v>
      </c>
      <c r="AC1449" s="195">
        <v>116</v>
      </c>
      <c r="AD1449" s="195">
        <v>117</v>
      </c>
    </row>
    <row r="1450" spans="1:30" x14ac:dyDescent="0.2">
      <c r="A1450" s="77" t="s">
        <v>47</v>
      </c>
      <c r="B1450" s="79" t="s">
        <v>175</v>
      </c>
      <c r="C1450" s="105">
        <v>100</v>
      </c>
      <c r="D1450" s="105">
        <v>104</v>
      </c>
      <c r="E1450" s="105">
        <v>5</v>
      </c>
      <c r="F1450" s="105">
        <v>5</v>
      </c>
      <c r="G1450" s="105">
        <v>5</v>
      </c>
      <c r="H1450" s="105">
        <v>5</v>
      </c>
      <c r="I1450" s="105">
        <v>5</v>
      </c>
      <c r="J1450" s="105">
        <v>5</v>
      </c>
      <c r="K1450" s="105">
        <v>5</v>
      </c>
      <c r="L1450" s="195">
        <v>9</v>
      </c>
      <c r="M1450" s="195">
        <v>10.5</v>
      </c>
      <c r="N1450" s="195">
        <v>11</v>
      </c>
      <c r="O1450" s="195">
        <v>11.5</v>
      </c>
      <c r="P1450" s="195">
        <v>12</v>
      </c>
      <c r="Q1450" s="195">
        <v>12.5</v>
      </c>
      <c r="R1450" s="195">
        <v>14.5</v>
      </c>
      <c r="S1450" s="195">
        <v>16</v>
      </c>
      <c r="T1450" s="195">
        <v>17</v>
      </c>
      <c r="U1450" s="195">
        <v>18.5</v>
      </c>
      <c r="V1450" s="195">
        <v>19</v>
      </c>
      <c r="W1450" s="195">
        <v>19</v>
      </c>
      <c r="X1450" s="195">
        <v>19</v>
      </c>
      <c r="Y1450" s="195">
        <v>19.5</v>
      </c>
      <c r="Z1450" s="195">
        <v>20</v>
      </c>
      <c r="AA1450" s="195">
        <v>20.5</v>
      </c>
      <c r="AB1450" s="195">
        <v>21</v>
      </c>
      <c r="AC1450" s="195">
        <v>21.5</v>
      </c>
      <c r="AD1450" s="195">
        <v>22</v>
      </c>
    </row>
    <row r="1451" spans="1:30" x14ac:dyDescent="0.2">
      <c r="A1451" s="77" t="s">
        <v>47</v>
      </c>
      <c r="B1451" s="79" t="s">
        <v>176</v>
      </c>
      <c r="C1451" s="105">
        <v>0</v>
      </c>
      <c r="D1451" s="105">
        <v>4</v>
      </c>
      <c r="E1451" s="105">
        <v>25506</v>
      </c>
      <c r="F1451" s="105">
        <v>25595</v>
      </c>
      <c r="G1451" s="105">
        <v>25548</v>
      </c>
      <c r="H1451" s="105">
        <v>25406</v>
      </c>
      <c r="I1451" s="105">
        <v>25250</v>
      </c>
      <c r="J1451" s="105">
        <v>25139</v>
      </c>
      <c r="K1451" s="105">
        <v>24995</v>
      </c>
      <c r="L1451" s="195">
        <v>26706.5</v>
      </c>
      <c r="M1451" s="195">
        <v>26746</v>
      </c>
      <c r="N1451" s="195">
        <v>26773.5</v>
      </c>
      <c r="O1451" s="195">
        <v>26772.5</v>
      </c>
      <c r="P1451" s="195">
        <v>26735.5</v>
      </c>
      <c r="Q1451" s="195">
        <v>26679</v>
      </c>
      <c r="R1451" s="195">
        <v>26613</v>
      </c>
      <c r="S1451" s="195">
        <v>26544</v>
      </c>
      <c r="T1451" s="195">
        <v>26481</v>
      </c>
      <c r="U1451" s="195">
        <v>26417.5</v>
      </c>
      <c r="V1451" s="195">
        <v>26351</v>
      </c>
      <c r="W1451" s="195">
        <v>26281.5</v>
      </c>
      <c r="X1451" s="195">
        <v>26197</v>
      </c>
      <c r="Y1451" s="195">
        <v>26092</v>
      </c>
      <c r="Z1451" s="195">
        <v>25976</v>
      </c>
      <c r="AA1451" s="195">
        <v>25848</v>
      </c>
      <c r="AB1451" s="195">
        <v>25704.5</v>
      </c>
      <c r="AC1451" s="195">
        <v>25557.5</v>
      </c>
      <c r="AD1451" s="195">
        <v>25412.5</v>
      </c>
    </row>
    <row r="1452" spans="1:30" x14ac:dyDescent="0.2">
      <c r="A1452" s="77" t="s">
        <v>47</v>
      </c>
      <c r="B1452" s="79" t="s">
        <v>176</v>
      </c>
      <c r="C1452" s="105">
        <v>5</v>
      </c>
      <c r="D1452" s="105">
        <v>9</v>
      </c>
      <c r="E1452" s="105">
        <v>24968</v>
      </c>
      <c r="F1452" s="105">
        <v>25022</v>
      </c>
      <c r="G1452" s="105">
        <v>25111</v>
      </c>
      <c r="H1452" s="105">
        <v>25221</v>
      </c>
      <c r="I1452" s="105">
        <v>25323</v>
      </c>
      <c r="J1452" s="105">
        <v>25376</v>
      </c>
      <c r="K1452" s="105">
        <v>25402</v>
      </c>
      <c r="L1452" s="195">
        <v>26413.5</v>
      </c>
      <c r="M1452" s="195">
        <v>26424.5</v>
      </c>
      <c r="N1452" s="195">
        <v>26446</v>
      </c>
      <c r="O1452" s="195">
        <v>26483.5</v>
      </c>
      <c r="P1452" s="195">
        <v>26542.5</v>
      </c>
      <c r="Q1452" s="195">
        <v>26601</v>
      </c>
      <c r="R1452" s="195">
        <v>26642</v>
      </c>
      <c r="S1452" s="195">
        <v>26670</v>
      </c>
      <c r="T1452" s="195">
        <v>26670.5</v>
      </c>
      <c r="U1452" s="195">
        <v>26634.5</v>
      </c>
      <c r="V1452" s="195">
        <v>26578</v>
      </c>
      <c r="W1452" s="195">
        <v>26512</v>
      </c>
      <c r="X1452" s="195">
        <v>26443.5</v>
      </c>
      <c r="Y1452" s="195">
        <v>26382</v>
      </c>
      <c r="Z1452" s="195">
        <v>26320</v>
      </c>
      <c r="AA1452" s="195">
        <v>26254</v>
      </c>
      <c r="AB1452" s="195">
        <v>26184</v>
      </c>
      <c r="AC1452" s="195">
        <v>26100</v>
      </c>
      <c r="AD1452" s="195">
        <v>25996</v>
      </c>
    </row>
    <row r="1453" spans="1:30" x14ac:dyDescent="0.2">
      <c r="A1453" s="77" t="s">
        <v>47</v>
      </c>
      <c r="B1453" s="79" t="s">
        <v>176</v>
      </c>
      <c r="C1453" s="105">
        <v>10</v>
      </c>
      <c r="D1453" s="105">
        <v>14</v>
      </c>
      <c r="E1453" s="105">
        <v>24704</v>
      </c>
      <c r="F1453" s="105">
        <v>24723</v>
      </c>
      <c r="G1453" s="105">
        <v>24743</v>
      </c>
      <c r="H1453" s="105">
        <v>24765</v>
      </c>
      <c r="I1453" s="105">
        <v>24804</v>
      </c>
      <c r="J1453" s="105">
        <v>24867</v>
      </c>
      <c r="K1453" s="105">
        <v>24936</v>
      </c>
      <c r="L1453" s="195">
        <v>26594</v>
      </c>
      <c r="M1453" s="195">
        <v>26489.5</v>
      </c>
      <c r="N1453" s="195">
        <v>26417.5</v>
      </c>
      <c r="O1453" s="195">
        <v>26378</v>
      </c>
      <c r="P1453" s="195">
        <v>26357</v>
      </c>
      <c r="Q1453" s="195">
        <v>26352.5</v>
      </c>
      <c r="R1453" s="195">
        <v>26364.5</v>
      </c>
      <c r="S1453" s="195">
        <v>26386</v>
      </c>
      <c r="T1453" s="195">
        <v>26423.5</v>
      </c>
      <c r="U1453" s="195">
        <v>26483</v>
      </c>
      <c r="V1453" s="195">
        <v>26541.5</v>
      </c>
      <c r="W1453" s="195">
        <v>26582.5</v>
      </c>
      <c r="X1453" s="195">
        <v>26610.5</v>
      </c>
      <c r="Y1453" s="195">
        <v>26611</v>
      </c>
      <c r="Z1453" s="195">
        <v>26576</v>
      </c>
      <c r="AA1453" s="195">
        <v>26520.5</v>
      </c>
      <c r="AB1453" s="195">
        <v>26456</v>
      </c>
      <c r="AC1453" s="195">
        <v>26388</v>
      </c>
      <c r="AD1453" s="195">
        <v>26325</v>
      </c>
    </row>
    <row r="1454" spans="1:30" x14ac:dyDescent="0.2">
      <c r="A1454" s="77" t="s">
        <v>47</v>
      </c>
      <c r="B1454" s="79" t="s">
        <v>176</v>
      </c>
      <c r="C1454" s="105">
        <v>15</v>
      </c>
      <c r="D1454" s="105">
        <v>19</v>
      </c>
      <c r="E1454" s="105">
        <v>24089</v>
      </c>
      <c r="F1454" s="105">
        <v>24075</v>
      </c>
      <c r="G1454" s="105">
        <v>24120</v>
      </c>
      <c r="H1454" s="105">
        <v>24208</v>
      </c>
      <c r="I1454" s="105">
        <v>24302</v>
      </c>
      <c r="J1454" s="105">
        <v>24377</v>
      </c>
      <c r="K1454" s="105">
        <v>24408</v>
      </c>
      <c r="L1454" s="195">
        <v>27134.5</v>
      </c>
      <c r="M1454" s="195">
        <v>27033</v>
      </c>
      <c r="N1454" s="195">
        <v>26884.5</v>
      </c>
      <c r="O1454" s="195">
        <v>26715</v>
      </c>
      <c r="P1454" s="195">
        <v>26559.5</v>
      </c>
      <c r="Q1454" s="195">
        <v>26426.5</v>
      </c>
      <c r="R1454" s="195">
        <v>26322.5</v>
      </c>
      <c r="S1454" s="195">
        <v>26252</v>
      </c>
      <c r="T1454" s="195">
        <v>26213.5</v>
      </c>
      <c r="U1454" s="195">
        <v>26193</v>
      </c>
      <c r="V1454" s="195">
        <v>26188.5</v>
      </c>
      <c r="W1454" s="195">
        <v>26201</v>
      </c>
      <c r="X1454" s="195">
        <v>26223.5</v>
      </c>
      <c r="Y1454" s="195">
        <v>26261.5</v>
      </c>
      <c r="Z1454" s="195">
        <v>26321.5</v>
      </c>
      <c r="AA1454" s="195">
        <v>26381</v>
      </c>
      <c r="AB1454" s="195">
        <v>26422.5</v>
      </c>
      <c r="AC1454" s="195">
        <v>26451</v>
      </c>
      <c r="AD1454" s="195">
        <v>26452</v>
      </c>
    </row>
    <row r="1455" spans="1:30" x14ac:dyDescent="0.2">
      <c r="A1455" s="77" t="s">
        <v>47</v>
      </c>
      <c r="B1455" s="79" t="s">
        <v>176</v>
      </c>
      <c r="C1455" s="105">
        <v>20</v>
      </c>
      <c r="D1455" s="105">
        <v>24</v>
      </c>
      <c r="E1455" s="105">
        <v>23653</v>
      </c>
      <c r="F1455" s="105">
        <v>23762</v>
      </c>
      <c r="G1455" s="105">
        <v>23746</v>
      </c>
      <c r="H1455" s="105">
        <v>23651</v>
      </c>
      <c r="I1455" s="105">
        <v>23554</v>
      </c>
      <c r="J1455" s="105">
        <v>23513</v>
      </c>
      <c r="K1455" s="105">
        <v>23534</v>
      </c>
      <c r="L1455" s="195">
        <v>26464</v>
      </c>
      <c r="M1455" s="195">
        <v>26643</v>
      </c>
      <c r="N1455" s="195">
        <v>26734.5</v>
      </c>
      <c r="O1455" s="195">
        <v>26782</v>
      </c>
      <c r="P1455" s="195">
        <v>26797</v>
      </c>
      <c r="Q1455" s="195">
        <v>26757</v>
      </c>
      <c r="R1455" s="195">
        <v>26657.5</v>
      </c>
      <c r="S1455" s="195">
        <v>26511.5</v>
      </c>
      <c r="T1455" s="195">
        <v>26343</v>
      </c>
      <c r="U1455" s="195">
        <v>26187.5</v>
      </c>
      <c r="V1455" s="195">
        <v>26056</v>
      </c>
      <c r="W1455" s="195">
        <v>25955.5</v>
      </c>
      <c r="X1455" s="195">
        <v>25886</v>
      </c>
      <c r="Y1455" s="195">
        <v>25847</v>
      </c>
      <c r="Z1455" s="195">
        <v>25828</v>
      </c>
      <c r="AA1455" s="195">
        <v>25824.5</v>
      </c>
      <c r="AB1455" s="195">
        <v>25838.5</v>
      </c>
      <c r="AC1455" s="195">
        <v>25862.5</v>
      </c>
      <c r="AD1455" s="195">
        <v>25900.5</v>
      </c>
    </row>
    <row r="1456" spans="1:30" x14ac:dyDescent="0.2">
      <c r="A1456" s="77" t="s">
        <v>47</v>
      </c>
      <c r="B1456" s="79" t="s">
        <v>176</v>
      </c>
      <c r="C1456" s="105">
        <v>25</v>
      </c>
      <c r="D1456" s="105">
        <v>29</v>
      </c>
      <c r="E1456" s="105">
        <v>21399</v>
      </c>
      <c r="F1456" s="105">
        <v>21678</v>
      </c>
      <c r="G1456" s="105">
        <v>22067</v>
      </c>
      <c r="H1456" s="105">
        <v>22496</v>
      </c>
      <c r="I1456" s="105">
        <v>22850</v>
      </c>
      <c r="J1456" s="105">
        <v>23061</v>
      </c>
      <c r="K1456" s="105">
        <v>23188</v>
      </c>
      <c r="L1456" s="195">
        <v>23579</v>
      </c>
      <c r="M1456" s="195">
        <v>24212.5</v>
      </c>
      <c r="N1456" s="195">
        <v>24841</v>
      </c>
      <c r="O1456" s="195">
        <v>25358.5</v>
      </c>
      <c r="P1456" s="195">
        <v>25734</v>
      </c>
      <c r="Q1456" s="195">
        <v>26010</v>
      </c>
      <c r="R1456" s="195">
        <v>26191</v>
      </c>
      <c r="S1456" s="195">
        <v>26285.5</v>
      </c>
      <c r="T1456" s="195">
        <v>26334</v>
      </c>
      <c r="U1456" s="195">
        <v>26350</v>
      </c>
      <c r="V1456" s="195">
        <v>26311</v>
      </c>
      <c r="W1456" s="195">
        <v>26212</v>
      </c>
      <c r="X1456" s="195">
        <v>26067.5</v>
      </c>
      <c r="Y1456" s="195">
        <v>25902</v>
      </c>
      <c r="Z1456" s="195">
        <v>25749</v>
      </c>
      <c r="AA1456" s="195">
        <v>25619</v>
      </c>
      <c r="AB1456" s="195">
        <v>25518.5</v>
      </c>
      <c r="AC1456" s="195">
        <v>25450.5</v>
      </c>
      <c r="AD1456" s="195">
        <v>25414.5</v>
      </c>
    </row>
    <row r="1457" spans="1:30" x14ac:dyDescent="0.2">
      <c r="A1457" s="77" t="s">
        <v>47</v>
      </c>
      <c r="B1457" s="79" t="s">
        <v>176</v>
      </c>
      <c r="C1457" s="105">
        <v>30</v>
      </c>
      <c r="D1457" s="105">
        <v>34</v>
      </c>
      <c r="E1457" s="105">
        <v>20401</v>
      </c>
      <c r="F1457" s="105">
        <v>20640</v>
      </c>
      <c r="G1457" s="105">
        <v>20721</v>
      </c>
      <c r="H1457" s="105">
        <v>20715</v>
      </c>
      <c r="I1457" s="105">
        <v>20751</v>
      </c>
      <c r="J1457" s="105">
        <v>20904</v>
      </c>
      <c r="K1457" s="105">
        <v>21194</v>
      </c>
      <c r="L1457" s="195">
        <v>21624.5</v>
      </c>
      <c r="M1457" s="195">
        <v>21683</v>
      </c>
      <c r="N1457" s="195">
        <v>21842.5</v>
      </c>
      <c r="O1457" s="195">
        <v>22154</v>
      </c>
      <c r="P1457" s="195">
        <v>22607</v>
      </c>
      <c r="Q1457" s="195">
        <v>23166</v>
      </c>
      <c r="R1457" s="195">
        <v>23798.5</v>
      </c>
      <c r="S1457" s="195">
        <v>24426</v>
      </c>
      <c r="T1457" s="195">
        <v>24942</v>
      </c>
      <c r="U1457" s="195">
        <v>25317</v>
      </c>
      <c r="V1457" s="195">
        <v>25594</v>
      </c>
      <c r="W1457" s="195">
        <v>25775</v>
      </c>
      <c r="X1457" s="195">
        <v>25870</v>
      </c>
      <c r="Y1457" s="195">
        <v>25919.5</v>
      </c>
      <c r="Z1457" s="195">
        <v>25936.5</v>
      </c>
      <c r="AA1457" s="195">
        <v>25900</v>
      </c>
      <c r="AB1457" s="195">
        <v>25804.5</v>
      </c>
      <c r="AC1457" s="195">
        <v>25662.5</v>
      </c>
      <c r="AD1457" s="195">
        <v>25499</v>
      </c>
    </row>
    <row r="1458" spans="1:30" x14ac:dyDescent="0.2">
      <c r="A1458" s="77" t="s">
        <v>47</v>
      </c>
      <c r="B1458" s="79" t="s">
        <v>176</v>
      </c>
      <c r="C1458" s="105">
        <v>35</v>
      </c>
      <c r="D1458" s="105">
        <v>39</v>
      </c>
      <c r="E1458" s="105">
        <v>17956</v>
      </c>
      <c r="F1458" s="105">
        <v>18085</v>
      </c>
      <c r="G1458" s="105">
        <v>18508</v>
      </c>
      <c r="H1458" s="105">
        <v>19099</v>
      </c>
      <c r="I1458" s="105">
        <v>19641</v>
      </c>
      <c r="J1458" s="105">
        <v>20002</v>
      </c>
      <c r="K1458" s="105">
        <v>20246</v>
      </c>
      <c r="L1458" s="195">
        <v>21450</v>
      </c>
      <c r="M1458" s="195">
        <v>21441.5</v>
      </c>
      <c r="N1458" s="195">
        <v>21372</v>
      </c>
      <c r="O1458" s="195">
        <v>21296.5</v>
      </c>
      <c r="P1458" s="195">
        <v>21253</v>
      </c>
      <c r="Q1458" s="195">
        <v>21260</v>
      </c>
      <c r="R1458" s="195">
        <v>21322.5</v>
      </c>
      <c r="S1458" s="195">
        <v>21483.5</v>
      </c>
      <c r="T1458" s="195">
        <v>21795</v>
      </c>
      <c r="U1458" s="195">
        <v>22247</v>
      </c>
      <c r="V1458" s="195">
        <v>22805</v>
      </c>
      <c r="W1458" s="195">
        <v>23435</v>
      </c>
      <c r="X1458" s="195">
        <v>24059</v>
      </c>
      <c r="Y1458" s="195">
        <v>24573.5</v>
      </c>
      <c r="Z1458" s="195">
        <v>24948</v>
      </c>
      <c r="AA1458" s="195">
        <v>25225</v>
      </c>
      <c r="AB1458" s="195">
        <v>25406.5</v>
      </c>
      <c r="AC1458" s="195">
        <v>25502.5</v>
      </c>
      <c r="AD1458" s="195">
        <v>25554</v>
      </c>
    </row>
    <row r="1459" spans="1:30" x14ac:dyDescent="0.2">
      <c r="A1459" s="77" t="s">
        <v>47</v>
      </c>
      <c r="B1459" s="79" t="s">
        <v>176</v>
      </c>
      <c r="C1459" s="105">
        <v>40</v>
      </c>
      <c r="D1459" s="105">
        <v>44</v>
      </c>
      <c r="E1459" s="105">
        <v>19337</v>
      </c>
      <c r="F1459" s="105">
        <v>19221</v>
      </c>
      <c r="G1459" s="105">
        <v>18792</v>
      </c>
      <c r="H1459" s="105">
        <v>18215</v>
      </c>
      <c r="I1459" s="105">
        <v>17770</v>
      </c>
      <c r="J1459" s="105">
        <v>17624</v>
      </c>
      <c r="K1459" s="105">
        <v>17759</v>
      </c>
      <c r="L1459" s="195">
        <v>19132.5</v>
      </c>
      <c r="M1459" s="195">
        <v>19670</v>
      </c>
      <c r="N1459" s="195">
        <v>20201</v>
      </c>
      <c r="O1459" s="195">
        <v>20642.5</v>
      </c>
      <c r="P1459" s="195">
        <v>20951</v>
      </c>
      <c r="Q1459" s="195">
        <v>21092.5</v>
      </c>
      <c r="R1459" s="195">
        <v>21090</v>
      </c>
      <c r="S1459" s="195">
        <v>21025</v>
      </c>
      <c r="T1459" s="195">
        <v>20954</v>
      </c>
      <c r="U1459" s="195">
        <v>20914.5</v>
      </c>
      <c r="V1459" s="195">
        <v>20923.5</v>
      </c>
      <c r="W1459" s="195">
        <v>20987</v>
      </c>
      <c r="X1459" s="195">
        <v>21150</v>
      </c>
      <c r="Y1459" s="195">
        <v>21461</v>
      </c>
      <c r="Z1459" s="195">
        <v>21910.5</v>
      </c>
      <c r="AA1459" s="195">
        <v>22466</v>
      </c>
      <c r="AB1459" s="195">
        <v>23092</v>
      </c>
      <c r="AC1459" s="195">
        <v>23712.5</v>
      </c>
      <c r="AD1459" s="195">
        <v>24226.5</v>
      </c>
    </row>
    <row r="1460" spans="1:30" x14ac:dyDescent="0.2">
      <c r="A1460" s="77" t="s">
        <v>47</v>
      </c>
      <c r="B1460" s="79" t="s">
        <v>176</v>
      </c>
      <c r="C1460" s="105">
        <v>45</v>
      </c>
      <c r="D1460" s="105">
        <v>49</v>
      </c>
      <c r="E1460" s="105">
        <v>16741</v>
      </c>
      <c r="F1460" s="105">
        <v>17011</v>
      </c>
      <c r="G1460" s="105">
        <v>17579</v>
      </c>
      <c r="H1460" s="105">
        <v>18269</v>
      </c>
      <c r="I1460" s="105">
        <v>18789</v>
      </c>
      <c r="J1460" s="105">
        <v>18967</v>
      </c>
      <c r="K1460" s="105">
        <v>18860</v>
      </c>
      <c r="L1460" s="195">
        <v>17852</v>
      </c>
      <c r="M1460" s="195">
        <v>17715</v>
      </c>
      <c r="N1460" s="195">
        <v>17722.5</v>
      </c>
      <c r="O1460" s="195">
        <v>17912.5</v>
      </c>
      <c r="P1460" s="195">
        <v>18276</v>
      </c>
      <c r="Q1460" s="195">
        <v>18754.5</v>
      </c>
      <c r="R1460" s="195">
        <v>19293</v>
      </c>
      <c r="S1460" s="195">
        <v>19820.5</v>
      </c>
      <c r="T1460" s="195">
        <v>20260</v>
      </c>
      <c r="U1460" s="195">
        <v>20566.5</v>
      </c>
      <c r="V1460" s="195">
        <v>20709</v>
      </c>
      <c r="W1460" s="195">
        <v>20710</v>
      </c>
      <c r="X1460" s="195">
        <v>20650</v>
      </c>
      <c r="Y1460" s="195">
        <v>20583.5</v>
      </c>
      <c r="Z1460" s="195">
        <v>20547.5</v>
      </c>
      <c r="AA1460" s="195">
        <v>20560.5</v>
      </c>
      <c r="AB1460" s="195">
        <v>20627.5</v>
      </c>
      <c r="AC1460" s="195">
        <v>20792</v>
      </c>
      <c r="AD1460" s="195">
        <v>21103</v>
      </c>
    </row>
    <row r="1461" spans="1:30" x14ac:dyDescent="0.2">
      <c r="A1461" s="77" t="s">
        <v>47</v>
      </c>
      <c r="B1461" s="79" t="s">
        <v>176</v>
      </c>
      <c r="C1461" s="105">
        <v>50</v>
      </c>
      <c r="D1461" s="105">
        <v>54</v>
      </c>
      <c r="E1461" s="105">
        <v>16884</v>
      </c>
      <c r="F1461" s="105">
        <v>17090</v>
      </c>
      <c r="G1461" s="105">
        <v>16917</v>
      </c>
      <c r="H1461" s="105">
        <v>16551</v>
      </c>
      <c r="I1461" s="105">
        <v>16296</v>
      </c>
      <c r="J1461" s="105">
        <v>16327.000000000002</v>
      </c>
      <c r="K1461" s="105">
        <v>16603</v>
      </c>
      <c r="L1461" s="195">
        <v>17282.5</v>
      </c>
      <c r="M1461" s="195">
        <v>17491</v>
      </c>
      <c r="N1461" s="195">
        <v>17646.5</v>
      </c>
      <c r="O1461" s="195">
        <v>17672</v>
      </c>
      <c r="P1461" s="195">
        <v>17539</v>
      </c>
      <c r="Q1461" s="195">
        <v>17344.5</v>
      </c>
      <c r="R1461" s="195">
        <v>17224</v>
      </c>
      <c r="S1461" s="195">
        <v>17238</v>
      </c>
      <c r="T1461" s="195">
        <v>17430.5</v>
      </c>
      <c r="U1461" s="195">
        <v>17792.5</v>
      </c>
      <c r="V1461" s="195">
        <v>18264.5</v>
      </c>
      <c r="W1461" s="195">
        <v>18796</v>
      </c>
      <c r="X1461" s="195">
        <v>19316.5</v>
      </c>
      <c r="Y1461" s="195">
        <v>19751</v>
      </c>
      <c r="Z1461" s="195">
        <v>20057</v>
      </c>
      <c r="AA1461" s="195">
        <v>20201.5</v>
      </c>
      <c r="AB1461" s="195">
        <v>20207.5</v>
      </c>
      <c r="AC1461" s="195">
        <v>20154.5</v>
      </c>
      <c r="AD1461" s="195">
        <v>20095.5</v>
      </c>
    </row>
    <row r="1462" spans="1:30" x14ac:dyDescent="0.2">
      <c r="A1462" s="77" t="s">
        <v>47</v>
      </c>
      <c r="B1462" s="79" t="s">
        <v>176</v>
      </c>
      <c r="C1462" s="105">
        <v>55</v>
      </c>
      <c r="D1462" s="105">
        <v>59</v>
      </c>
      <c r="E1462" s="105">
        <v>11711</v>
      </c>
      <c r="F1462" s="105">
        <v>12562</v>
      </c>
      <c r="G1462" s="105">
        <v>13648</v>
      </c>
      <c r="H1462" s="105">
        <v>14789</v>
      </c>
      <c r="I1462" s="105">
        <v>15723</v>
      </c>
      <c r="J1462" s="105">
        <v>16291</v>
      </c>
      <c r="K1462" s="105">
        <v>16486</v>
      </c>
      <c r="L1462" s="195">
        <v>16121.500000000002</v>
      </c>
      <c r="M1462" s="195">
        <v>16248.999999999998</v>
      </c>
      <c r="N1462" s="195">
        <v>16297.999999999998</v>
      </c>
      <c r="O1462" s="195">
        <v>16320</v>
      </c>
      <c r="P1462" s="195">
        <v>16410.5</v>
      </c>
      <c r="Q1462" s="195">
        <v>16602</v>
      </c>
      <c r="R1462" s="195">
        <v>16822</v>
      </c>
      <c r="S1462" s="195">
        <v>16979</v>
      </c>
      <c r="T1462" s="195">
        <v>17009</v>
      </c>
      <c r="U1462" s="195">
        <v>16887.5</v>
      </c>
      <c r="V1462" s="195">
        <v>16708.5</v>
      </c>
      <c r="W1462" s="195">
        <v>16601.5</v>
      </c>
      <c r="X1462" s="195">
        <v>16624</v>
      </c>
      <c r="Y1462" s="195">
        <v>16818</v>
      </c>
      <c r="Z1462" s="195">
        <v>17176</v>
      </c>
      <c r="AA1462" s="195">
        <v>17641.5</v>
      </c>
      <c r="AB1462" s="195">
        <v>18164</v>
      </c>
      <c r="AC1462" s="195">
        <v>18676.5</v>
      </c>
      <c r="AD1462" s="195">
        <v>19105.5</v>
      </c>
    </row>
    <row r="1463" spans="1:30" x14ac:dyDescent="0.2">
      <c r="A1463" s="77" t="s">
        <v>47</v>
      </c>
      <c r="B1463" s="79" t="s">
        <v>176</v>
      </c>
      <c r="C1463" s="105">
        <v>60</v>
      </c>
      <c r="D1463" s="105">
        <v>64</v>
      </c>
      <c r="E1463" s="105">
        <v>9190</v>
      </c>
      <c r="F1463" s="105">
        <v>9422</v>
      </c>
      <c r="G1463" s="105">
        <v>9654</v>
      </c>
      <c r="H1463" s="105">
        <v>9949</v>
      </c>
      <c r="I1463" s="105">
        <v>10406</v>
      </c>
      <c r="J1463" s="105">
        <v>11069</v>
      </c>
      <c r="K1463" s="105">
        <v>11887</v>
      </c>
      <c r="L1463" s="195">
        <v>12965</v>
      </c>
      <c r="M1463" s="195">
        <v>13472</v>
      </c>
      <c r="N1463" s="195">
        <v>14020</v>
      </c>
      <c r="O1463" s="195">
        <v>14528</v>
      </c>
      <c r="P1463" s="195">
        <v>14933.5</v>
      </c>
      <c r="Q1463" s="195">
        <v>15205.5</v>
      </c>
      <c r="R1463" s="195">
        <v>15350</v>
      </c>
      <c r="S1463" s="195">
        <v>15405.5</v>
      </c>
      <c r="T1463" s="195">
        <v>15437.5</v>
      </c>
      <c r="U1463" s="195">
        <v>15535.5</v>
      </c>
      <c r="V1463" s="195">
        <v>15729</v>
      </c>
      <c r="W1463" s="195">
        <v>15947.5</v>
      </c>
      <c r="X1463" s="195">
        <v>16107</v>
      </c>
      <c r="Y1463" s="195">
        <v>16145.499999999998</v>
      </c>
      <c r="Z1463" s="195">
        <v>16039.5</v>
      </c>
      <c r="AA1463" s="195">
        <v>15879.5</v>
      </c>
      <c r="AB1463" s="195">
        <v>15789</v>
      </c>
      <c r="AC1463" s="195">
        <v>15823.5</v>
      </c>
      <c r="AD1463" s="195">
        <v>16020.499999999998</v>
      </c>
    </row>
    <row r="1464" spans="1:30" x14ac:dyDescent="0.2">
      <c r="A1464" s="77" t="s">
        <v>47</v>
      </c>
      <c r="B1464" s="79" t="s">
        <v>176</v>
      </c>
      <c r="C1464" s="105">
        <v>65</v>
      </c>
      <c r="D1464" s="105">
        <v>69</v>
      </c>
      <c r="E1464" s="105">
        <v>7419</v>
      </c>
      <c r="F1464" s="105">
        <v>7579</v>
      </c>
      <c r="G1464" s="105">
        <v>7752</v>
      </c>
      <c r="H1464" s="105">
        <v>7943</v>
      </c>
      <c r="I1464" s="105">
        <v>8157</v>
      </c>
      <c r="J1464" s="105">
        <v>8402</v>
      </c>
      <c r="K1464" s="105">
        <v>8617</v>
      </c>
      <c r="L1464" s="195">
        <v>9960.5</v>
      </c>
      <c r="M1464" s="195">
        <v>10295.5</v>
      </c>
      <c r="N1464" s="195">
        <v>10645</v>
      </c>
      <c r="O1464" s="195">
        <v>11018.5</v>
      </c>
      <c r="P1464" s="195">
        <v>11440.5</v>
      </c>
      <c r="Q1464" s="195">
        <v>11903</v>
      </c>
      <c r="R1464" s="195">
        <v>12398.5</v>
      </c>
      <c r="S1464" s="195">
        <v>12914.5</v>
      </c>
      <c r="T1464" s="195">
        <v>13394.5</v>
      </c>
      <c r="U1464" s="195">
        <v>13780.5</v>
      </c>
      <c r="V1464" s="195">
        <v>14043</v>
      </c>
      <c r="W1464" s="195">
        <v>14188.5</v>
      </c>
      <c r="X1464" s="195">
        <v>14253</v>
      </c>
      <c r="Y1464" s="195">
        <v>14296</v>
      </c>
      <c r="Z1464" s="195">
        <v>14402</v>
      </c>
      <c r="AA1464" s="195">
        <v>14597.5</v>
      </c>
      <c r="AB1464" s="195">
        <v>14815</v>
      </c>
      <c r="AC1464" s="195">
        <v>14975.5</v>
      </c>
      <c r="AD1464" s="195">
        <v>15022.5</v>
      </c>
    </row>
    <row r="1465" spans="1:30" x14ac:dyDescent="0.2">
      <c r="A1465" s="77" t="s">
        <v>47</v>
      </c>
      <c r="B1465" s="79" t="s">
        <v>176</v>
      </c>
      <c r="C1465" s="105">
        <v>70</v>
      </c>
      <c r="D1465" s="105">
        <v>74</v>
      </c>
      <c r="E1465" s="105">
        <v>5614</v>
      </c>
      <c r="F1465" s="105">
        <v>5723</v>
      </c>
      <c r="G1465" s="105">
        <v>5875</v>
      </c>
      <c r="H1465" s="105">
        <v>6057</v>
      </c>
      <c r="I1465" s="105">
        <v>6247</v>
      </c>
      <c r="J1465" s="105">
        <v>6435</v>
      </c>
      <c r="K1465" s="105">
        <v>6579</v>
      </c>
      <c r="L1465" s="195">
        <v>6662</v>
      </c>
      <c r="M1465" s="195">
        <v>7069</v>
      </c>
      <c r="N1465" s="195">
        <v>7554</v>
      </c>
      <c r="O1465" s="195">
        <v>8034.4999999999991</v>
      </c>
      <c r="P1465" s="195">
        <v>8469</v>
      </c>
      <c r="Q1465" s="195">
        <v>8838</v>
      </c>
      <c r="R1465" s="195">
        <v>9167</v>
      </c>
      <c r="S1465" s="195">
        <v>9489</v>
      </c>
      <c r="T1465" s="195">
        <v>9834</v>
      </c>
      <c r="U1465" s="195">
        <v>10222</v>
      </c>
      <c r="V1465" s="195">
        <v>10648.5</v>
      </c>
      <c r="W1465" s="195">
        <v>11105.5</v>
      </c>
      <c r="X1465" s="195">
        <v>11580.5</v>
      </c>
      <c r="Y1465" s="195">
        <v>12024</v>
      </c>
      <c r="Z1465" s="195">
        <v>12383.5</v>
      </c>
      <c r="AA1465" s="195">
        <v>12632</v>
      </c>
      <c r="AB1465" s="195">
        <v>12775.5</v>
      </c>
      <c r="AC1465" s="195">
        <v>12848</v>
      </c>
      <c r="AD1465" s="195">
        <v>12902.5</v>
      </c>
    </row>
    <row r="1466" spans="1:30" x14ac:dyDescent="0.2">
      <c r="A1466" s="77" t="s">
        <v>47</v>
      </c>
      <c r="B1466" s="79" t="s">
        <v>176</v>
      </c>
      <c r="C1466" s="105">
        <v>75</v>
      </c>
      <c r="D1466" s="105">
        <v>79</v>
      </c>
      <c r="E1466" s="105">
        <v>4204</v>
      </c>
      <c r="F1466" s="105">
        <v>4263</v>
      </c>
      <c r="G1466" s="105">
        <v>4293</v>
      </c>
      <c r="H1466" s="105">
        <v>4323</v>
      </c>
      <c r="I1466" s="105">
        <v>4380</v>
      </c>
      <c r="J1466" s="105">
        <v>4479</v>
      </c>
      <c r="K1466" s="105">
        <v>4582</v>
      </c>
      <c r="L1466" s="195">
        <v>4863</v>
      </c>
      <c r="M1466" s="195">
        <v>4921.5</v>
      </c>
      <c r="N1466" s="195">
        <v>4999.5</v>
      </c>
      <c r="O1466" s="195">
        <v>5101</v>
      </c>
      <c r="P1466" s="195">
        <v>5268.5</v>
      </c>
      <c r="Q1466" s="195">
        <v>5542.5</v>
      </c>
      <c r="R1466" s="195">
        <v>5915</v>
      </c>
      <c r="S1466" s="195">
        <v>6328.5</v>
      </c>
      <c r="T1466" s="195">
        <v>6738.5</v>
      </c>
      <c r="U1466" s="195">
        <v>7110.5</v>
      </c>
      <c r="V1466" s="195">
        <v>7429.5</v>
      </c>
      <c r="W1466" s="195">
        <v>7717</v>
      </c>
      <c r="X1466" s="195">
        <v>7999.5</v>
      </c>
      <c r="Y1466" s="195">
        <v>8303.5</v>
      </c>
      <c r="Z1466" s="195">
        <v>8646</v>
      </c>
      <c r="AA1466" s="195">
        <v>9022</v>
      </c>
      <c r="AB1466" s="195">
        <v>9424</v>
      </c>
      <c r="AC1466" s="195">
        <v>9841</v>
      </c>
      <c r="AD1466" s="195">
        <v>10232</v>
      </c>
    </row>
    <row r="1467" spans="1:30" x14ac:dyDescent="0.2">
      <c r="A1467" s="77" t="s">
        <v>47</v>
      </c>
      <c r="B1467" s="79" t="s">
        <v>176</v>
      </c>
      <c r="C1467" s="105">
        <v>80</v>
      </c>
      <c r="D1467" s="105">
        <v>84</v>
      </c>
      <c r="E1467" s="105">
        <v>2386</v>
      </c>
      <c r="F1467" s="105">
        <v>2507</v>
      </c>
      <c r="G1467" s="105">
        <v>2642</v>
      </c>
      <c r="H1467" s="105">
        <v>2773</v>
      </c>
      <c r="I1467" s="105">
        <v>2877</v>
      </c>
      <c r="J1467" s="105">
        <v>2950</v>
      </c>
      <c r="K1467" s="105">
        <v>3007</v>
      </c>
      <c r="L1467" s="195">
        <v>3123</v>
      </c>
      <c r="M1467" s="195">
        <v>3238</v>
      </c>
      <c r="N1467" s="195">
        <v>3345.5</v>
      </c>
      <c r="O1467" s="195">
        <v>3440</v>
      </c>
      <c r="P1467" s="195">
        <v>3531</v>
      </c>
      <c r="Q1467" s="195">
        <v>3614.5</v>
      </c>
      <c r="R1467" s="195">
        <v>3681.5</v>
      </c>
      <c r="S1467" s="195">
        <v>3743</v>
      </c>
      <c r="T1467" s="195">
        <v>3827.5</v>
      </c>
      <c r="U1467" s="195">
        <v>3966</v>
      </c>
      <c r="V1467" s="195">
        <v>4186</v>
      </c>
      <c r="W1467" s="195">
        <v>4479</v>
      </c>
      <c r="X1467" s="195">
        <v>4801.5</v>
      </c>
      <c r="Y1467" s="195">
        <v>5119.5</v>
      </c>
      <c r="Z1467" s="195">
        <v>5409.5</v>
      </c>
      <c r="AA1467" s="195">
        <v>5661.5</v>
      </c>
      <c r="AB1467" s="195">
        <v>5891.5</v>
      </c>
      <c r="AC1467" s="195">
        <v>6119.5</v>
      </c>
      <c r="AD1467" s="195">
        <v>6365</v>
      </c>
    </row>
    <row r="1468" spans="1:30" x14ac:dyDescent="0.2">
      <c r="A1468" s="77" t="s">
        <v>47</v>
      </c>
      <c r="B1468" s="79" t="s">
        <v>176</v>
      </c>
      <c r="C1468" s="105">
        <v>85</v>
      </c>
      <c r="D1468" s="105">
        <v>89</v>
      </c>
      <c r="E1468" s="105">
        <v>1170</v>
      </c>
      <c r="F1468" s="105">
        <v>1229</v>
      </c>
      <c r="G1468" s="105">
        <v>1268</v>
      </c>
      <c r="H1468" s="105">
        <v>1297</v>
      </c>
      <c r="I1468" s="105">
        <v>1333</v>
      </c>
      <c r="J1468" s="105">
        <v>1380</v>
      </c>
      <c r="K1468" s="105">
        <v>1482</v>
      </c>
      <c r="L1468" s="195">
        <v>1558.5</v>
      </c>
      <c r="M1468" s="195">
        <v>1563.5</v>
      </c>
      <c r="N1468" s="195">
        <v>1637.5</v>
      </c>
      <c r="O1468" s="195">
        <v>1749.5</v>
      </c>
      <c r="P1468" s="195">
        <v>1878.5</v>
      </c>
      <c r="Q1468" s="195">
        <v>2001.5</v>
      </c>
      <c r="R1468" s="195">
        <v>2095.5</v>
      </c>
      <c r="S1468" s="195">
        <v>2166.5</v>
      </c>
      <c r="T1468" s="195">
        <v>2232.5</v>
      </c>
      <c r="U1468" s="195">
        <v>2296.5</v>
      </c>
      <c r="V1468" s="195">
        <v>2355</v>
      </c>
      <c r="W1468" s="195">
        <v>2401.5</v>
      </c>
      <c r="X1468" s="195">
        <v>2444.5</v>
      </c>
      <c r="Y1468" s="195">
        <v>2505.5</v>
      </c>
      <c r="Z1468" s="195">
        <v>2606</v>
      </c>
      <c r="AA1468" s="195">
        <v>2762</v>
      </c>
      <c r="AB1468" s="195">
        <v>2963.5</v>
      </c>
      <c r="AC1468" s="195">
        <v>3182.5</v>
      </c>
      <c r="AD1468" s="195">
        <v>3398.5</v>
      </c>
    </row>
    <row r="1469" spans="1:30" x14ac:dyDescent="0.2">
      <c r="A1469" s="77" t="s">
        <v>47</v>
      </c>
      <c r="B1469" s="79" t="s">
        <v>176</v>
      </c>
      <c r="C1469" s="105">
        <v>90</v>
      </c>
      <c r="D1469" s="105">
        <v>94</v>
      </c>
      <c r="E1469" s="105">
        <v>383</v>
      </c>
      <c r="F1469" s="105">
        <v>433</v>
      </c>
      <c r="G1469" s="105">
        <v>470</v>
      </c>
      <c r="H1469" s="105">
        <v>499</v>
      </c>
      <c r="I1469" s="105">
        <v>512</v>
      </c>
      <c r="J1469" s="105">
        <v>515</v>
      </c>
      <c r="K1469" s="105">
        <v>559</v>
      </c>
      <c r="L1469" s="195">
        <v>689</v>
      </c>
      <c r="M1469" s="195">
        <v>722</v>
      </c>
      <c r="N1469" s="195">
        <v>758</v>
      </c>
      <c r="O1469" s="195">
        <v>784</v>
      </c>
      <c r="P1469" s="195">
        <v>799</v>
      </c>
      <c r="Q1469" s="195">
        <v>808.5</v>
      </c>
      <c r="R1469" s="195">
        <v>828.5</v>
      </c>
      <c r="S1469" s="195">
        <v>871</v>
      </c>
      <c r="T1469" s="195">
        <v>934.5</v>
      </c>
      <c r="U1469" s="195">
        <v>1006</v>
      </c>
      <c r="V1469" s="195">
        <v>1071.5</v>
      </c>
      <c r="W1469" s="195">
        <v>1120.5</v>
      </c>
      <c r="X1469" s="195">
        <v>1158</v>
      </c>
      <c r="Y1469" s="195">
        <v>1195</v>
      </c>
      <c r="Z1469" s="195">
        <v>1233</v>
      </c>
      <c r="AA1469" s="195">
        <v>1267</v>
      </c>
      <c r="AB1469" s="195">
        <v>1292</v>
      </c>
      <c r="AC1469" s="195">
        <v>1316</v>
      </c>
      <c r="AD1469" s="195">
        <v>1353</v>
      </c>
    </row>
    <row r="1470" spans="1:30" x14ac:dyDescent="0.2">
      <c r="A1470" s="77" t="s">
        <v>47</v>
      </c>
      <c r="B1470" s="79" t="s">
        <v>176</v>
      </c>
      <c r="C1470" s="105">
        <v>95</v>
      </c>
      <c r="D1470" s="105">
        <v>99</v>
      </c>
      <c r="E1470" s="105">
        <v>91</v>
      </c>
      <c r="F1470" s="105">
        <v>98</v>
      </c>
      <c r="G1470" s="105">
        <v>113</v>
      </c>
      <c r="H1470" s="105">
        <v>122</v>
      </c>
      <c r="I1470" s="105">
        <v>126</v>
      </c>
      <c r="J1470" s="105">
        <v>116</v>
      </c>
      <c r="K1470" s="105">
        <v>131</v>
      </c>
      <c r="L1470" s="195">
        <v>198</v>
      </c>
      <c r="M1470" s="195">
        <v>205</v>
      </c>
      <c r="N1470" s="195">
        <v>220</v>
      </c>
      <c r="O1470" s="195">
        <v>237.5</v>
      </c>
      <c r="P1470" s="195">
        <v>256.5</v>
      </c>
      <c r="Q1470" s="195">
        <v>276.5</v>
      </c>
      <c r="R1470" s="195">
        <v>294.5</v>
      </c>
      <c r="S1470" s="195">
        <v>310</v>
      </c>
      <c r="T1470" s="195">
        <v>320.5</v>
      </c>
      <c r="U1470" s="195">
        <v>326</v>
      </c>
      <c r="V1470" s="195">
        <v>329.5</v>
      </c>
      <c r="W1470" s="195">
        <v>337.5</v>
      </c>
      <c r="X1470" s="195">
        <v>356.5</v>
      </c>
      <c r="Y1470" s="195">
        <v>384</v>
      </c>
      <c r="Z1470" s="195">
        <v>413.5</v>
      </c>
      <c r="AA1470" s="195">
        <v>439</v>
      </c>
      <c r="AB1470" s="195">
        <v>457.5</v>
      </c>
      <c r="AC1470" s="195">
        <v>471.5</v>
      </c>
      <c r="AD1470" s="195">
        <v>487.5</v>
      </c>
    </row>
    <row r="1471" spans="1:30" x14ac:dyDescent="0.2">
      <c r="A1471" s="77" t="s">
        <v>47</v>
      </c>
      <c r="B1471" s="79" t="s">
        <v>176</v>
      </c>
      <c r="C1471" s="105">
        <v>100</v>
      </c>
      <c r="D1471" s="105">
        <v>104</v>
      </c>
      <c r="E1471" s="105">
        <v>15</v>
      </c>
      <c r="F1471" s="105">
        <v>15</v>
      </c>
      <c r="G1471" s="105">
        <v>16</v>
      </c>
      <c r="H1471" s="105">
        <v>16</v>
      </c>
      <c r="I1471" s="105">
        <v>17</v>
      </c>
      <c r="J1471" s="105">
        <v>18</v>
      </c>
      <c r="K1471" s="105">
        <v>19</v>
      </c>
      <c r="L1471" s="195">
        <v>42</v>
      </c>
      <c r="M1471" s="195">
        <v>45</v>
      </c>
      <c r="N1471" s="195">
        <v>51</v>
      </c>
      <c r="O1471" s="195">
        <v>57</v>
      </c>
      <c r="P1471" s="195">
        <v>61.5</v>
      </c>
      <c r="Q1471" s="195">
        <v>65</v>
      </c>
      <c r="R1471" s="195">
        <v>68.5</v>
      </c>
      <c r="S1471" s="195">
        <v>74</v>
      </c>
      <c r="T1471" s="195">
        <v>80.5</v>
      </c>
      <c r="U1471" s="195">
        <v>86.5</v>
      </c>
      <c r="V1471" s="195">
        <v>91.5</v>
      </c>
      <c r="W1471" s="195">
        <v>96.5</v>
      </c>
      <c r="X1471" s="195">
        <v>101.5</v>
      </c>
      <c r="Y1471" s="195">
        <v>106</v>
      </c>
      <c r="Z1471" s="195">
        <v>110</v>
      </c>
      <c r="AA1471" s="195">
        <v>111.5</v>
      </c>
      <c r="AB1471" s="195">
        <v>114</v>
      </c>
      <c r="AC1471" s="195">
        <v>121</v>
      </c>
      <c r="AD1471" s="195">
        <v>129.5</v>
      </c>
    </row>
    <row r="1472" spans="1:30" x14ac:dyDescent="0.2">
      <c r="A1472" s="77" t="s">
        <v>84</v>
      </c>
      <c r="B1472" s="79" t="s">
        <v>175</v>
      </c>
      <c r="C1472" s="105">
        <v>0</v>
      </c>
      <c r="D1472" s="105">
        <v>4</v>
      </c>
      <c r="E1472" s="105">
        <v>49052</v>
      </c>
      <c r="F1472" s="105">
        <v>48368</v>
      </c>
      <c r="G1472" s="105">
        <v>47615</v>
      </c>
      <c r="H1472" s="105">
        <v>46787</v>
      </c>
      <c r="I1472" s="105">
        <v>45885</v>
      </c>
      <c r="J1472" s="105">
        <v>44905</v>
      </c>
      <c r="K1472" s="105">
        <v>43770</v>
      </c>
      <c r="L1472" s="195">
        <v>46096.5</v>
      </c>
      <c r="M1472" s="195">
        <v>45154.5</v>
      </c>
      <c r="N1472" s="195">
        <v>44170</v>
      </c>
      <c r="O1472" s="195">
        <v>43250</v>
      </c>
      <c r="P1472" s="195">
        <v>42469</v>
      </c>
      <c r="Q1472" s="195">
        <v>41783</v>
      </c>
      <c r="R1472" s="195">
        <v>41207</v>
      </c>
      <c r="S1472" s="195">
        <v>40722.5</v>
      </c>
      <c r="T1472" s="195">
        <v>40301.5</v>
      </c>
      <c r="U1472" s="195">
        <v>39935</v>
      </c>
      <c r="V1472" s="195">
        <v>39624</v>
      </c>
      <c r="W1472" s="195">
        <v>39361</v>
      </c>
      <c r="X1472" s="195">
        <v>39152.5</v>
      </c>
      <c r="Y1472" s="195">
        <v>38981.5</v>
      </c>
      <c r="Z1472" s="195">
        <v>38809.5</v>
      </c>
      <c r="AA1472" s="195">
        <v>38638</v>
      </c>
      <c r="AB1472" s="195">
        <v>38476.5</v>
      </c>
      <c r="AC1472" s="195">
        <v>38311.5</v>
      </c>
      <c r="AD1472" s="195">
        <v>38142.5</v>
      </c>
    </row>
    <row r="1473" spans="1:30" x14ac:dyDescent="0.2">
      <c r="A1473" s="77" t="s">
        <v>84</v>
      </c>
      <c r="B1473" s="79" t="s">
        <v>175</v>
      </c>
      <c r="C1473" s="105">
        <v>5</v>
      </c>
      <c r="D1473" s="105">
        <v>9</v>
      </c>
      <c r="E1473" s="105">
        <v>49004</v>
      </c>
      <c r="F1473" s="105">
        <v>49411</v>
      </c>
      <c r="G1473" s="105">
        <v>49587</v>
      </c>
      <c r="H1473" s="105">
        <v>49509</v>
      </c>
      <c r="I1473" s="105">
        <v>49217</v>
      </c>
      <c r="J1473" s="105">
        <v>48795</v>
      </c>
      <c r="K1473" s="105">
        <v>48316</v>
      </c>
      <c r="L1473" s="195">
        <v>50308</v>
      </c>
      <c r="M1473" s="195">
        <v>49485</v>
      </c>
      <c r="N1473" s="195">
        <v>48655.5</v>
      </c>
      <c r="O1473" s="195">
        <v>47800</v>
      </c>
      <c r="P1473" s="195">
        <v>46879.5</v>
      </c>
      <c r="Q1473" s="195">
        <v>45949.5</v>
      </c>
      <c r="R1473" s="195">
        <v>45011.5</v>
      </c>
      <c r="S1473" s="195">
        <v>44030.5</v>
      </c>
      <c r="T1473" s="195">
        <v>43114.5</v>
      </c>
      <c r="U1473" s="195">
        <v>42337</v>
      </c>
      <c r="V1473" s="195">
        <v>41653.5</v>
      </c>
      <c r="W1473" s="195">
        <v>41080</v>
      </c>
      <c r="X1473" s="195">
        <v>40597.5</v>
      </c>
      <c r="Y1473" s="195">
        <v>40178.5</v>
      </c>
      <c r="Z1473" s="195">
        <v>39813.5</v>
      </c>
      <c r="AA1473" s="195">
        <v>39505</v>
      </c>
      <c r="AB1473" s="195">
        <v>39245</v>
      </c>
      <c r="AC1473" s="195">
        <v>39038.5</v>
      </c>
      <c r="AD1473" s="195">
        <v>38869</v>
      </c>
    </row>
    <row r="1474" spans="1:30" x14ac:dyDescent="0.2">
      <c r="A1474" s="77" t="s">
        <v>84</v>
      </c>
      <c r="B1474" s="79" t="s">
        <v>175</v>
      </c>
      <c r="C1474" s="105">
        <v>10</v>
      </c>
      <c r="D1474" s="105">
        <v>14</v>
      </c>
      <c r="E1474" s="105">
        <v>45691</v>
      </c>
      <c r="F1474" s="105">
        <v>46359</v>
      </c>
      <c r="G1474" s="105">
        <v>47055</v>
      </c>
      <c r="H1474" s="105">
        <v>47744</v>
      </c>
      <c r="I1474" s="105">
        <v>48364</v>
      </c>
      <c r="J1474" s="105">
        <v>48834</v>
      </c>
      <c r="K1474" s="105">
        <v>49143</v>
      </c>
      <c r="L1474" s="195">
        <v>52038</v>
      </c>
      <c r="M1474" s="195">
        <v>51947.5</v>
      </c>
      <c r="N1474" s="195">
        <v>51764</v>
      </c>
      <c r="O1474" s="195">
        <v>51451.5</v>
      </c>
      <c r="P1474" s="195">
        <v>50921.5</v>
      </c>
      <c r="Q1474" s="195">
        <v>50216.5</v>
      </c>
      <c r="R1474" s="195">
        <v>49395.5</v>
      </c>
      <c r="S1474" s="195">
        <v>48567.5</v>
      </c>
      <c r="T1474" s="195">
        <v>47713</v>
      </c>
      <c r="U1474" s="195">
        <v>46794.5</v>
      </c>
      <c r="V1474" s="195">
        <v>45866</v>
      </c>
      <c r="W1474" s="195">
        <v>44929</v>
      </c>
      <c r="X1474" s="195">
        <v>43950</v>
      </c>
      <c r="Y1474" s="195">
        <v>43036.5</v>
      </c>
      <c r="Z1474" s="195">
        <v>42260</v>
      </c>
      <c r="AA1474" s="195">
        <v>41577</v>
      </c>
      <c r="AB1474" s="195">
        <v>41005</v>
      </c>
      <c r="AC1474" s="195">
        <v>40524.5</v>
      </c>
      <c r="AD1474" s="195">
        <v>40106.5</v>
      </c>
    </row>
    <row r="1475" spans="1:30" x14ac:dyDescent="0.2">
      <c r="A1475" s="77" t="s">
        <v>84</v>
      </c>
      <c r="B1475" s="79" t="s">
        <v>175</v>
      </c>
      <c r="C1475" s="105">
        <v>15</v>
      </c>
      <c r="D1475" s="105">
        <v>19</v>
      </c>
      <c r="E1475" s="105">
        <v>43972</v>
      </c>
      <c r="F1475" s="105">
        <v>43684</v>
      </c>
      <c r="G1475" s="105">
        <v>43765</v>
      </c>
      <c r="H1475" s="105">
        <v>44143</v>
      </c>
      <c r="I1475" s="105">
        <v>44688</v>
      </c>
      <c r="J1475" s="105">
        <v>45303</v>
      </c>
      <c r="K1475" s="105">
        <v>45968</v>
      </c>
      <c r="L1475" s="195">
        <v>50173</v>
      </c>
      <c r="M1475" s="195">
        <v>50577</v>
      </c>
      <c r="N1475" s="195">
        <v>50972.5</v>
      </c>
      <c r="O1475" s="195">
        <v>51335</v>
      </c>
      <c r="P1475" s="195">
        <v>51633.5</v>
      </c>
      <c r="Q1475" s="195">
        <v>51745.5</v>
      </c>
      <c r="R1475" s="195">
        <v>51657.5</v>
      </c>
      <c r="S1475" s="195">
        <v>51475.5</v>
      </c>
      <c r="T1475" s="195">
        <v>51165.5</v>
      </c>
      <c r="U1475" s="195">
        <v>50637.5</v>
      </c>
      <c r="V1475" s="195">
        <v>49936</v>
      </c>
      <c r="W1475" s="195">
        <v>49119.5</v>
      </c>
      <c r="X1475" s="195">
        <v>48294.5</v>
      </c>
      <c r="Y1475" s="195">
        <v>47444</v>
      </c>
      <c r="Z1475" s="195">
        <v>46529</v>
      </c>
      <c r="AA1475" s="195">
        <v>45604</v>
      </c>
      <c r="AB1475" s="195">
        <v>44670.5</v>
      </c>
      <c r="AC1475" s="195">
        <v>43694.5</v>
      </c>
      <c r="AD1475" s="195">
        <v>42784</v>
      </c>
    </row>
    <row r="1476" spans="1:30" x14ac:dyDescent="0.2">
      <c r="A1476" s="77" t="s">
        <v>84</v>
      </c>
      <c r="B1476" s="79" t="s">
        <v>175</v>
      </c>
      <c r="C1476" s="105">
        <v>20</v>
      </c>
      <c r="D1476" s="105">
        <v>24</v>
      </c>
      <c r="E1476" s="105">
        <v>49744</v>
      </c>
      <c r="F1476" s="105">
        <v>47935</v>
      </c>
      <c r="G1476" s="105">
        <v>46325</v>
      </c>
      <c r="H1476" s="105">
        <v>44973</v>
      </c>
      <c r="I1476" s="105">
        <v>43946</v>
      </c>
      <c r="J1476" s="105">
        <v>43277</v>
      </c>
      <c r="K1476" s="105">
        <v>43020</v>
      </c>
      <c r="L1476" s="195">
        <v>49748</v>
      </c>
      <c r="M1476" s="195">
        <v>49570.5</v>
      </c>
      <c r="N1476" s="195">
        <v>49387.5</v>
      </c>
      <c r="O1476" s="195">
        <v>49211.5</v>
      </c>
      <c r="P1476" s="195">
        <v>49205</v>
      </c>
      <c r="Q1476" s="195">
        <v>49450</v>
      </c>
      <c r="R1476" s="195">
        <v>49855</v>
      </c>
      <c r="S1476" s="195">
        <v>50251.5</v>
      </c>
      <c r="T1476" s="195">
        <v>50616.5</v>
      </c>
      <c r="U1476" s="195">
        <v>50917.5</v>
      </c>
      <c r="V1476" s="195">
        <v>51032.5</v>
      </c>
      <c r="W1476" s="195">
        <v>50949</v>
      </c>
      <c r="X1476" s="195">
        <v>50771.5</v>
      </c>
      <c r="Y1476" s="195">
        <v>50467</v>
      </c>
      <c r="Z1476" s="195">
        <v>49946</v>
      </c>
      <c r="AA1476" s="195">
        <v>49252</v>
      </c>
      <c r="AB1476" s="195">
        <v>48443</v>
      </c>
      <c r="AC1476" s="195">
        <v>47626</v>
      </c>
      <c r="AD1476" s="195">
        <v>46784</v>
      </c>
    </row>
    <row r="1477" spans="1:30" x14ac:dyDescent="0.2">
      <c r="A1477" s="77" t="s">
        <v>84</v>
      </c>
      <c r="B1477" s="79" t="s">
        <v>175</v>
      </c>
      <c r="C1477" s="105">
        <v>25</v>
      </c>
      <c r="D1477" s="105">
        <v>29</v>
      </c>
      <c r="E1477" s="105">
        <v>59565</v>
      </c>
      <c r="F1477" s="105">
        <v>57600</v>
      </c>
      <c r="G1477" s="105">
        <v>55446</v>
      </c>
      <c r="H1477" s="105">
        <v>53210</v>
      </c>
      <c r="I1477" s="105">
        <v>51018</v>
      </c>
      <c r="J1477" s="105">
        <v>48974</v>
      </c>
      <c r="K1477" s="105">
        <v>47183</v>
      </c>
      <c r="L1477" s="195">
        <v>52572</v>
      </c>
      <c r="M1477" s="195">
        <v>51173</v>
      </c>
      <c r="N1477" s="195">
        <v>50141.5</v>
      </c>
      <c r="O1477" s="195">
        <v>49466.5</v>
      </c>
      <c r="P1477" s="195">
        <v>49054</v>
      </c>
      <c r="Q1477" s="195">
        <v>48787</v>
      </c>
      <c r="R1477" s="195">
        <v>48617.5</v>
      </c>
      <c r="S1477" s="195">
        <v>48440.5</v>
      </c>
      <c r="T1477" s="195">
        <v>48271</v>
      </c>
      <c r="U1477" s="195">
        <v>48270.5</v>
      </c>
      <c r="V1477" s="195">
        <v>48519.5</v>
      </c>
      <c r="W1477" s="195">
        <v>48928.5</v>
      </c>
      <c r="X1477" s="195">
        <v>49328.5</v>
      </c>
      <c r="Y1477" s="195">
        <v>49696.5</v>
      </c>
      <c r="Z1477" s="195">
        <v>50001</v>
      </c>
      <c r="AA1477" s="195">
        <v>50122</v>
      </c>
      <c r="AB1477" s="195">
        <v>50045.5</v>
      </c>
      <c r="AC1477" s="195">
        <v>49875.5</v>
      </c>
      <c r="AD1477" s="195">
        <v>49579.5</v>
      </c>
    </row>
    <row r="1478" spans="1:30" x14ac:dyDescent="0.2">
      <c r="A1478" s="77" t="s">
        <v>84</v>
      </c>
      <c r="B1478" s="79" t="s">
        <v>175</v>
      </c>
      <c r="C1478" s="105">
        <v>30</v>
      </c>
      <c r="D1478" s="105">
        <v>34</v>
      </c>
      <c r="E1478" s="105">
        <v>63671</v>
      </c>
      <c r="F1478" s="105">
        <v>64114.999999999993</v>
      </c>
      <c r="G1478" s="105">
        <v>63591</v>
      </c>
      <c r="H1478" s="105">
        <v>62301</v>
      </c>
      <c r="I1478" s="105">
        <v>60612</v>
      </c>
      <c r="J1478" s="105">
        <v>58775</v>
      </c>
      <c r="K1478" s="105">
        <v>56819</v>
      </c>
      <c r="L1478" s="195">
        <v>61425.5</v>
      </c>
      <c r="M1478" s="195">
        <v>58976.5</v>
      </c>
      <c r="N1478" s="195">
        <v>56800</v>
      </c>
      <c r="O1478" s="195">
        <v>54909.5</v>
      </c>
      <c r="P1478" s="195">
        <v>53192.5</v>
      </c>
      <c r="Q1478" s="195">
        <v>51586</v>
      </c>
      <c r="R1478" s="195">
        <v>50208.5</v>
      </c>
      <c r="S1478" s="195">
        <v>49194.5</v>
      </c>
      <c r="T1478" s="195">
        <v>48533</v>
      </c>
      <c r="U1478" s="195">
        <v>48132.5</v>
      </c>
      <c r="V1478" s="195">
        <v>47876.5</v>
      </c>
      <c r="W1478" s="195">
        <v>47714</v>
      </c>
      <c r="X1478" s="195">
        <v>47545.5</v>
      </c>
      <c r="Y1478" s="195">
        <v>47385</v>
      </c>
      <c r="Z1478" s="195">
        <v>47392</v>
      </c>
      <c r="AA1478" s="195">
        <v>47646.5</v>
      </c>
      <c r="AB1478" s="195">
        <v>48057.5</v>
      </c>
      <c r="AC1478" s="195">
        <v>48460.5</v>
      </c>
      <c r="AD1478" s="195">
        <v>48832.5</v>
      </c>
    </row>
    <row r="1479" spans="1:30" x14ac:dyDescent="0.2">
      <c r="A1479" s="77" t="s">
        <v>84</v>
      </c>
      <c r="B1479" s="79" t="s">
        <v>175</v>
      </c>
      <c r="C1479" s="105">
        <v>35</v>
      </c>
      <c r="D1479" s="105">
        <v>39</v>
      </c>
      <c r="E1479" s="105">
        <v>51377</v>
      </c>
      <c r="F1479" s="105">
        <v>53601</v>
      </c>
      <c r="G1479" s="105">
        <v>56360</v>
      </c>
      <c r="H1479" s="105">
        <v>59219</v>
      </c>
      <c r="I1479" s="105">
        <v>61505</v>
      </c>
      <c r="J1479" s="105">
        <v>62801</v>
      </c>
      <c r="K1479" s="105">
        <v>63226</v>
      </c>
      <c r="L1479" s="195">
        <v>70671</v>
      </c>
      <c r="M1479" s="195">
        <v>69580</v>
      </c>
      <c r="N1479" s="195">
        <v>67931</v>
      </c>
      <c r="O1479" s="195">
        <v>65660</v>
      </c>
      <c r="P1479" s="195">
        <v>62962.5</v>
      </c>
      <c r="Q1479" s="195">
        <v>60344</v>
      </c>
      <c r="R1479" s="195">
        <v>57936.5</v>
      </c>
      <c r="S1479" s="195">
        <v>55796.5</v>
      </c>
      <c r="T1479" s="195">
        <v>53937.5</v>
      </c>
      <c r="U1479" s="195">
        <v>52250</v>
      </c>
      <c r="V1479" s="195">
        <v>50672.5</v>
      </c>
      <c r="W1479" s="195">
        <v>49320</v>
      </c>
      <c r="X1479" s="195">
        <v>48325.5</v>
      </c>
      <c r="Y1479" s="195">
        <v>47679.5</v>
      </c>
      <c r="Z1479" s="195">
        <v>47291</v>
      </c>
      <c r="AA1479" s="195">
        <v>47045.5</v>
      </c>
      <c r="AB1479" s="195">
        <v>46894</v>
      </c>
      <c r="AC1479" s="195">
        <v>46736</v>
      </c>
      <c r="AD1479" s="195">
        <v>46585</v>
      </c>
    </row>
    <row r="1480" spans="1:30" x14ac:dyDescent="0.2">
      <c r="A1480" s="77" t="s">
        <v>84</v>
      </c>
      <c r="B1480" s="79" t="s">
        <v>175</v>
      </c>
      <c r="C1480" s="105">
        <v>40</v>
      </c>
      <c r="D1480" s="105">
        <v>44</v>
      </c>
      <c r="E1480" s="105">
        <v>45686</v>
      </c>
      <c r="F1480" s="105">
        <v>46441</v>
      </c>
      <c r="G1480" s="105">
        <v>47054</v>
      </c>
      <c r="H1480" s="105">
        <v>47730</v>
      </c>
      <c r="I1480" s="105">
        <v>48819</v>
      </c>
      <c r="J1480" s="105">
        <v>50492</v>
      </c>
      <c r="K1480" s="105">
        <v>52675</v>
      </c>
      <c r="L1480" s="195">
        <v>64522.000000000007</v>
      </c>
      <c r="M1480" s="195">
        <v>66745</v>
      </c>
      <c r="N1480" s="195">
        <v>68280</v>
      </c>
      <c r="O1480" s="195">
        <v>69267</v>
      </c>
      <c r="P1480" s="195">
        <v>69684</v>
      </c>
      <c r="Q1480" s="195">
        <v>69311</v>
      </c>
      <c r="R1480" s="195">
        <v>68252</v>
      </c>
      <c r="S1480" s="195">
        <v>66642</v>
      </c>
      <c r="T1480" s="195">
        <v>64420.500000000007</v>
      </c>
      <c r="U1480" s="195">
        <v>61780</v>
      </c>
      <c r="V1480" s="195">
        <v>59214.5</v>
      </c>
      <c r="W1480" s="195">
        <v>56856</v>
      </c>
      <c r="X1480" s="195">
        <v>54761.5</v>
      </c>
      <c r="Y1480" s="195">
        <v>52942.5</v>
      </c>
      <c r="Z1480" s="195">
        <v>51291</v>
      </c>
      <c r="AA1480" s="195">
        <v>49745.5</v>
      </c>
      <c r="AB1480" s="195">
        <v>48422.5</v>
      </c>
      <c r="AC1480" s="195">
        <v>47454.5</v>
      </c>
      <c r="AD1480" s="195">
        <v>46829</v>
      </c>
    </row>
    <row r="1481" spans="1:30" x14ac:dyDescent="0.2">
      <c r="A1481" s="77" t="s">
        <v>84</v>
      </c>
      <c r="B1481" s="79" t="s">
        <v>175</v>
      </c>
      <c r="C1481" s="105">
        <v>45</v>
      </c>
      <c r="D1481" s="105">
        <v>49</v>
      </c>
      <c r="E1481" s="105">
        <v>41982</v>
      </c>
      <c r="F1481" s="105">
        <v>41622</v>
      </c>
      <c r="G1481" s="105">
        <v>41973</v>
      </c>
      <c r="H1481" s="105">
        <v>42814</v>
      </c>
      <c r="I1481" s="105">
        <v>43760</v>
      </c>
      <c r="J1481" s="105">
        <v>44587</v>
      </c>
      <c r="K1481" s="105">
        <v>45307</v>
      </c>
      <c r="L1481" s="195">
        <v>52377.5</v>
      </c>
      <c r="M1481" s="195">
        <v>53673</v>
      </c>
      <c r="N1481" s="195">
        <v>55527</v>
      </c>
      <c r="O1481" s="195">
        <v>57819.5</v>
      </c>
      <c r="P1481" s="195">
        <v>60359.5</v>
      </c>
      <c r="Q1481" s="195">
        <v>62916.5</v>
      </c>
      <c r="R1481" s="195">
        <v>65105.999999999993</v>
      </c>
      <c r="S1481" s="195">
        <v>66622</v>
      </c>
      <c r="T1481" s="195">
        <v>67604.5</v>
      </c>
      <c r="U1481" s="195">
        <v>68032.5</v>
      </c>
      <c r="V1481" s="195">
        <v>67687</v>
      </c>
      <c r="W1481" s="195">
        <v>66669</v>
      </c>
      <c r="X1481" s="195">
        <v>65110</v>
      </c>
      <c r="Y1481" s="195">
        <v>62950.5</v>
      </c>
      <c r="Z1481" s="195">
        <v>60381.5</v>
      </c>
      <c r="AA1481" s="195">
        <v>57887.5</v>
      </c>
      <c r="AB1481" s="195">
        <v>55594.5</v>
      </c>
      <c r="AC1481" s="195">
        <v>53558</v>
      </c>
      <c r="AD1481" s="195">
        <v>51790</v>
      </c>
    </row>
    <row r="1482" spans="1:30" x14ac:dyDescent="0.2">
      <c r="A1482" s="77" t="s">
        <v>84</v>
      </c>
      <c r="B1482" s="79" t="s">
        <v>175</v>
      </c>
      <c r="C1482" s="105">
        <v>50</v>
      </c>
      <c r="D1482" s="105">
        <v>54</v>
      </c>
      <c r="E1482" s="105">
        <v>47345</v>
      </c>
      <c r="F1482" s="105">
        <v>46510</v>
      </c>
      <c r="G1482" s="105">
        <v>44904</v>
      </c>
      <c r="H1482" s="105">
        <v>42962</v>
      </c>
      <c r="I1482" s="105">
        <v>41347</v>
      </c>
      <c r="J1482" s="105">
        <v>40452</v>
      </c>
      <c r="K1482" s="105">
        <v>40106</v>
      </c>
      <c r="L1482" s="195">
        <v>44274</v>
      </c>
      <c r="M1482" s="195">
        <v>45525.5</v>
      </c>
      <c r="N1482" s="195">
        <v>46854.5</v>
      </c>
      <c r="O1482" s="195">
        <v>48167.5</v>
      </c>
      <c r="P1482" s="195">
        <v>49373.5</v>
      </c>
      <c r="Q1482" s="195">
        <v>50453</v>
      </c>
      <c r="R1482" s="195">
        <v>51731</v>
      </c>
      <c r="S1482" s="195">
        <v>53549</v>
      </c>
      <c r="T1482" s="195">
        <v>55791</v>
      </c>
      <c r="U1482" s="195">
        <v>58274.5</v>
      </c>
      <c r="V1482" s="195">
        <v>60773.5</v>
      </c>
      <c r="W1482" s="195">
        <v>62916</v>
      </c>
      <c r="X1482" s="195">
        <v>64410</v>
      </c>
      <c r="Y1482" s="195">
        <v>65388.000000000007</v>
      </c>
      <c r="Z1482" s="195">
        <v>65829</v>
      </c>
      <c r="AA1482" s="195">
        <v>65522.499999999993</v>
      </c>
      <c r="AB1482" s="195">
        <v>64562.5</v>
      </c>
      <c r="AC1482" s="195">
        <v>63074.5</v>
      </c>
      <c r="AD1482" s="195">
        <v>61004.5</v>
      </c>
    </row>
    <row r="1483" spans="1:30" x14ac:dyDescent="0.2">
      <c r="A1483" s="77" t="s">
        <v>84</v>
      </c>
      <c r="B1483" s="79" t="s">
        <v>175</v>
      </c>
      <c r="C1483" s="105">
        <v>55</v>
      </c>
      <c r="D1483" s="105">
        <v>59</v>
      </c>
      <c r="E1483" s="105">
        <v>39975</v>
      </c>
      <c r="F1483" s="105">
        <v>41168</v>
      </c>
      <c r="G1483" s="105">
        <v>42557</v>
      </c>
      <c r="H1483" s="105">
        <v>43856</v>
      </c>
      <c r="I1483" s="105">
        <v>44629</v>
      </c>
      <c r="J1483" s="105">
        <v>44637</v>
      </c>
      <c r="K1483" s="105">
        <v>43842</v>
      </c>
      <c r="L1483" s="195">
        <v>45046.5</v>
      </c>
      <c r="M1483" s="195">
        <v>43300.5</v>
      </c>
      <c r="N1483" s="195">
        <v>41807.5</v>
      </c>
      <c r="O1483" s="195">
        <v>40974</v>
      </c>
      <c r="P1483" s="195">
        <v>41050</v>
      </c>
      <c r="Q1483" s="195">
        <v>41911</v>
      </c>
      <c r="R1483" s="195">
        <v>43131.5</v>
      </c>
      <c r="S1483" s="195">
        <v>44422.5</v>
      </c>
      <c r="T1483" s="195">
        <v>45695.5</v>
      </c>
      <c r="U1483" s="195">
        <v>46870.5</v>
      </c>
      <c r="V1483" s="195">
        <v>47931</v>
      </c>
      <c r="W1483" s="195">
        <v>49183.5</v>
      </c>
      <c r="X1483" s="195">
        <v>50953</v>
      </c>
      <c r="Y1483" s="195">
        <v>53128</v>
      </c>
      <c r="Z1483" s="195">
        <v>55533</v>
      </c>
      <c r="AA1483" s="195">
        <v>57955</v>
      </c>
      <c r="AB1483" s="195">
        <v>60037</v>
      </c>
      <c r="AC1483" s="195">
        <v>61499</v>
      </c>
      <c r="AD1483" s="195">
        <v>62470.5</v>
      </c>
    </row>
    <row r="1484" spans="1:30" x14ac:dyDescent="0.2">
      <c r="A1484" s="77" t="s">
        <v>84</v>
      </c>
      <c r="B1484" s="79" t="s">
        <v>175</v>
      </c>
      <c r="C1484" s="105">
        <v>60</v>
      </c>
      <c r="D1484" s="105">
        <v>64</v>
      </c>
      <c r="E1484" s="105">
        <v>32055</v>
      </c>
      <c r="F1484" s="105">
        <v>33004</v>
      </c>
      <c r="G1484" s="105">
        <v>33863</v>
      </c>
      <c r="H1484" s="105">
        <v>34701</v>
      </c>
      <c r="I1484" s="105">
        <v>35629</v>
      </c>
      <c r="J1484" s="105">
        <v>36701</v>
      </c>
      <c r="K1484" s="105">
        <v>37844</v>
      </c>
      <c r="L1484" s="195">
        <v>40787</v>
      </c>
      <c r="M1484" s="195">
        <v>42475.5</v>
      </c>
      <c r="N1484" s="195">
        <v>43495</v>
      </c>
      <c r="O1484" s="195">
        <v>43621.5</v>
      </c>
      <c r="P1484" s="195">
        <v>42868</v>
      </c>
      <c r="Q1484" s="195">
        <v>41482.5</v>
      </c>
      <c r="R1484" s="195">
        <v>39916</v>
      </c>
      <c r="S1484" s="195">
        <v>38586</v>
      </c>
      <c r="T1484" s="195">
        <v>37863.5</v>
      </c>
      <c r="U1484" s="195">
        <v>37980</v>
      </c>
      <c r="V1484" s="195">
        <v>38825.5</v>
      </c>
      <c r="W1484" s="195">
        <v>40002.5</v>
      </c>
      <c r="X1484" s="195">
        <v>41241</v>
      </c>
      <c r="Y1484" s="195">
        <v>42461</v>
      </c>
      <c r="Z1484" s="195">
        <v>43593</v>
      </c>
      <c r="AA1484" s="195">
        <v>44627</v>
      </c>
      <c r="AB1484" s="195">
        <v>45845.5</v>
      </c>
      <c r="AC1484" s="195">
        <v>47549.5</v>
      </c>
      <c r="AD1484" s="195">
        <v>49633</v>
      </c>
    </row>
    <row r="1485" spans="1:30" x14ac:dyDescent="0.2">
      <c r="A1485" s="77" t="s">
        <v>84</v>
      </c>
      <c r="B1485" s="79" t="s">
        <v>175</v>
      </c>
      <c r="C1485" s="105">
        <v>65</v>
      </c>
      <c r="D1485" s="105">
        <v>69</v>
      </c>
      <c r="E1485" s="105">
        <v>23782</v>
      </c>
      <c r="F1485" s="105">
        <v>24707</v>
      </c>
      <c r="G1485" s="105">
        <v>25675</v>
      </c>
      <c r="H1485" s="105">
        <v>26668</v>
      </c>
      <c r="I1485" s="105">
        <v>27654</v>
      </c>
      <c r="J1485" s="105">
        <v>28619</v>
      </c>
      <c r="K1485" s="105">
        <v>29460</v>
      </c>
      <c r="L1485" s="195">
        <v>31076</v>
      </c>
      <c r="M1485" s="195">
        <v>31789.5</v>
      </c>
      <c r="N1485" s="195">
        <v>32536.499999999996</v>
      </c>
      <c r="O1485" s="195">
        <v>33383.5</v>
      </c>
      <c r="P1485" s="195">
        <v>34618</v>
      </c>
      <c r="Q1485" s="195">
        <v>36246</v>
      </c>
      <c r="R1485" s="195">
        <v>37794.5</v>
      </c>
      <c r="S1485" s="195">
        <v>38744</v>
      </c>
      <c r="T1485" s="195">
        <v>38892</v>
      </c>
      <c r="U1485" s="195">
        <v>38255.5</v>
      </c>
      <c r="V1485" s="195">
        <v>37060.5</v>
      </c>
      <c r="W1485" s="195">
        <v>35712</v>
      </c>
      <c r="X1485" s="195">
        <v>34578</v>
      </c>
      <c r="Y1485" s="195">
        <v>33987</v>
      </c>
      <c r="Z1485" s="195">
        <v>34150</v>
      </c>
      <c r="AA1485" s="195">
        <v>34971.5</v>
      </c>
      <c r="AB1485" s="195">
        <v>36090</v>
      </c>
      <c r="AC1485" s="195">
        <v>37256</v>
      </c>
      <c r="AD1485" s="195">
        <v>38405.5</v>
      </c>
    </row>
    <row r="1486" spans="1:30" x14ac:dyDescent="0.2">
      <c r="A1486" s="77" t="s">
        <v>84</v>
      </c>
      <c r="B1486" s="79" t="s">
        <v>175</v>
      </c>
      <c r="C1486" s="105">
        <v>70</v>
      </c>
      <c r="D1486" s="105">
        <v>74</v>
      </c>
      <c r="E1486" s="105">
        <v>16480</v>
      </c>
      <c r="F1486" s="105">
        <v>17172</v>
      </c>
      <c r="G1486" s="105">
        <v>17883</v>
      </c>
      <c r="H1486" s="105">
        <v>18631</v>
      </c>
      <c r="I1486" s="105">
        <v>19434</v>
      </c>
      <c r="J1486" s="105">
        <v>20301</v>
      </c>
      <c r="K1486" s="105">
        <v>21073</v>
      </c>
      <c r="L1486" s="195">
        <v>21466.5</v>
      </c>
      <c r="M1486" s="195">
        <v>22487.5</v>
      </c>
      <c r="N1486" s="195">
        <v>23607.5</v>
      </c>
      <c r="O1486" s="195">
        <v>24736.5</v>
      </c>
      <c r="P1486" s="195">
        <v>25601</v>
      </c>
      <c r="Q1486" s="195">
        <v>26242.5</v>
      </c>
      <c r="R1486" s="195">
        <v>26886</v>
      </c>
      <c r="S1486" s="195">
        <v>27570</v>
      </c>
      <c r="T1486" s="195">
        <v>28348.5</v>
      </c>
      <c r="U1486" s="195">
        <v>29457.5</v>
      </c>
      <c r="V1486" s="195">
        <v>30898</v>
      </c>
      <c r="W1486" s="195">
        <v>32268</v>
      </c>
      <c r="X1486" s="195">
        <v>33121.5</v>
      </c>
      <c r="Y1486" s="195">
        <v>33284</v>
      </c>
      <c r="Z1486" s="195">
        <v>32775.5</v>
      </c>
      <c r="AA1486" s="195">
        <v>31799</v>
      </c>
      <c r="AB1486" s="195">
        <v>30702</v>
      </c>
      <c r="AC1486" s="195">
        <v>29793</v>
      </c>
      <c r="AD1486" s="195">
        <v>29351</v>
      </c>
    </row>
    <row r="1487" spans="1:30" x14ac:dyDescent="0.2">
      <c r="A1487" s="77" t="s">
        <v>84</v>
      </c>
      <c r="B1487" s="79" t="s">
        <v>175</v>
      </c>
      <c r="C1487" s="105">
        <v>75</v>
      </c>
      <c r="D1487" s="105">
        <v>79</v>
      </c>
      <c r="E1487" s="105">
        <v>9974</v>
      </c>
      <c r="F1487" s="105">
        <v>10504</v>
      </c>
      <c r="G1487" s="105">
        <v>11056</v>
      </c>
      <c r="H1487" s="105">
        <v>11639</v>
      </c>
      <c r="I1487" s="105">
        <v>12248</v>
      </c>
      <c r="J1487" s="105">
        <v>12885</v>
      </c>
      <c r="K1487" s="105">
        <v>13448</v>
      </c>
      <c r="L1487" s="195">
        <v>12423</v>
      </c>
      <c r="M1487" s="195">
        <v>13266</v>
      </c>
      <c r="N1487" s="195">
        <v>14145.5</v>
      </c>
      <c r="O1487" s="195">
        <v>15050</v>
      </c>
      <c r="P1487" s="195">
        <v>15967</v>
      </c>
      <c r="Q1487" s="195">
        <v>16839.5</v>
      </c>
      <c r="R1487" s="195">
        <v>17673</v>
      </c>
      <c r="S1487" s="195">
        <v>18592.5</v>
      </c>
      <c r="T1487" s="195">
        <v>19523</v>
      </c>
      <c r="U1487" s="195">
        <v>20242</v>
      </c>
      <c r="V1487" s="195">
        <v>20781</v>
      </c>
      <c r="W1487" s="195">
        <v>21326.5</v>
      </c>
      <c r="X1487" s="195">
        <v>21920.5</v>
      </c>
      <c r="Y1487" s="195">
        <v>22602.5</v>
      </c>
      <c r="Z1487" s="195">
        <v>23549</v>
      </c>
      <c r="AA1487" s="195">
        <v>24758.5</v>
      </c>
      <c r="AB1487" s="195">
        <v>25909.5</v>
      </c>
      <c r="AC1487" s="195">
        <v>26640.5</v>
      </c>
      <c r="AD1487" s="195">
        <v>26808.5</v>
      </c>
    </row>
    <row r="1488" spans="1:30" x14ac:dyDescent="0.2">
      <c r="A1488" s="77" t="s">
        <v>84</v>
      </c>
      <c r="B1488" s="79" t="s">
        <v>175</v>
      </c>
      <c r="C1488" s="105">
        <v>80</v>
      </c>
      <c r="D1488" s="105">
        <v>84</v>
      </c>
      <c r="E1488" s="105">
        <v>5068</v>
      </c>
      <c r="F1488" s="105">
        <v>5368</v>
      </c>
      <c r="G1488" s="105">
        <v>5687</v>
      </c>
      <c r="H1488" s="105">
        <v>6016</v>
      </c>
      <c r="I1488" s="105">
        <v>6357</v>
      </c>
      <c r="J1488" s="105">
        <v>6717</v>
      </c>
      <c r="K1488" s="105">
        <v>7137</v>
      </c>
      <c r="L1488" s="195">
        <v>6307</v>
      </c>
      <c r="M1488" s="195">
        <v>6692.5</v>
      </c>
      <c r="N1488" s="195">
        <v>7110.5</v>
      </c>
      <c r="O1488" s="195">
        <v>7564.5</v>
      </c>
      <c r="P1488" s="195">
        <v>8066.0000000000009</v>
      </c>
      <c r="Q1488" s="195">
        <v>8623</v>
      </c>
      <c r="R1488" s="195">
        <v>9230</v>
      </c>
      <c r="S1488" s="195">
        <v>9866</v>
      </c>
      <c r="T1488" s="195">
        <v>10520.5</v>
      </c>
      <c r="U1488" s="195">
        <v>11185.5</v>
      </c>
      <c r="V1488" s="195">
        <v>11822</v>
      </c>
      <c r="W1488" s="195">
        <v>12434</v>
      </c>
      <c r="X1488" s="195">
        <v>13114</v>
      </c>
      <c r="Y1488" s="195">
        <v>13806.5</v>
      </c>
      <c r="Z1488" s="195">
        <v>14344.5</v>
      </c>
      <c r="AA1488" s="195">
        <v>14752.5</v>
      </c>
      <c r="AB1488" s="195">
        <v>15173.5</v>
      </c>
      <c r="AC1488" s="195">
        <v>15647.5</v>
      </c>
      <c r="AD1488" s="195">
        <v>16199.000000000002</v>
      </c>
    </row>
    <row r="1489" spans="1:30" x14ac:dyDescent="0.2">
      <c r="A1489" s="77" t="s">
        <v>84</v>
      </c>
      <c r="B1489" s="79" t="s">
        <v>175</v>
      </c>
      <c r="C1489" s="105">
        <v>85</v>
      </c>
      <c r="D1489" s="105">
        <v>89</v>
      </c>
      <c r="E1489" s="105">
        <v>2343</v>
      </c>
      <c r="F1489" s="105">
        <v>2454</v>
      </c>
      <c r="G1489" s="105">
        <v>2527</v>
      </c>
      <c r="H1489" s="105">
        <v>2580</v>
      </c>
      <c r="I1489" s="105">
        <v>2644</v>
      </c>
      <c r="J1489" s="105">
        <v>2733</v>
      </c>
      <c r="K1489" s="105">
        <v>2963</v>
      </c>
      <c r="L1489" s="195">
        <v>2631.5</v>
      </c>
      <c r="M1489" s="195">
        <v>2788.5</v>
      </c>
      <c r="N1489" s="195">
        <v>2967.5</v>
      </c>
      <c r="O1489" s="195">
        <v>3163.5</v>
      </c>
      <c r="P1489" s="195">
        <v>3371</v>
      </c>
      <c r="Q1489" s="195">
        <v>3587</v>
      </c>
      <c r="R1489" s="195">
        <v>3817</v>
      </c>
      <c r="S1489" s="195">
        <v>4066.4999999999995</v>
      </c>
      <c r="T1489" s="195">
        <v>4338</v>
      </c>
      <c r="U1489" s="195">
        <v>4638.5</v>
      </c>
      <c r="V1489" s="195">
        <v>4973.5</v>
      </c>
      <c r="W1489" s="195">
        <v>5339.5</v>
      </c>
      <c r="X1489" s="195">
        <v>5723</v>
      </c>
      <c r="Y1489" s="195">
        <v>6119</v>
      </c>
      <c r="Z1489" s="195">
        <v>6522.5</v>
      </c>
      <c r="AA1489" s="195">
        <v>6911.5</v>
      </c>
      <c r="AB1489" s="195">
        <v>7290.5</v>
      </c>
      <c r="AC1489" s="195">
        <v>7717</v>
      </c>
      <c r="AD1489" s="195">
        <v>8153.4999999999991</v>
      </c>
    </row>
    <row r="1490" spans="1:30" x14ac:dyDescent="0.2">
      <c r="A1490" s="77" t="s">
        <v>84</v>
      </c>
      <c r="B1490" s="79" t="s">
        <v>175</v>
      </c>
      <c r="C1490" s="105">
        <v>90</v>
      </c>
      <c r="D1490" s="105">
        <v>94</v>
      </c>
      <c r="E1490" s="105">
        <v>769</v>
      </c>
      <c r="F1490" s="105">
        <v>862</v>
      </c>
      <c r="G1490" s="105">
        <v>923</v>
      </c>
      <c r="H1490" s="105">
        <v>958</v>
      </c>
      <c r="I1490" s="105">
        <v>960</v>
      </c>
      <c r="J1490" s="105">
        <v>925</v>
      </c>
      <c r="K1490" s="105">
        <v>1010.9999999999999</v>
      </c>
      <c r="L1490" s="195">
        <v>902</v>
      </c>
      <c r="M1490" s="195">
        <v>943</v>
      </c>
      <c r="N1490" s="195">
        <v>986</v>
      </c>
      <c r="O1490" s="195">
        <v>1031.5</v>
      </c>
      <c r="P1490" s="195">
        <v>1081.5</v>
      </c>
      <c r="Q1490" s="195">
        <v>1142.5</v>
      </c>
      <c r="R1490" s="195">
        <v>1214.5</v>
      </c>
      <c r="S1490" s="195">
        <v>1295</v>
      </c>
      <c r="T1490" s="195">
        <v>1383.5</v>
      </c>
      <c r="U1490" s="195">
        <v>1477</v>
      </c>
      <c r="V1490" s="195">
        <v>1575</v>
      </c>
      <c r="W1490" s="195">
        <v>1679.5</v>
      </c>
      <c r="X1490" s="195">
        <v>1794</v>
      </c>
      <c r="Y1490" s="195">
        <v>1919</v>
      </c>
      <c r="Z1490" s="195">
        <v>2058</v>
      </c>
      <c r="AA1490" s="195">
        <v>2214</v>
      </c>
      <c r="AB1490" s="195">
        <v>2385</v>
      </c>
      <c r="AC1490" s="195">
        <v>2564.5</v>
      </c>
      <c r="AD1490" s="195">
        <v>2749.5</v>
      </c>
    </row>
    <row r="1491" spans="1:30" x14ac:dyDescent="0.2">
      <c r="A1491" s="77" t="s">
        <v>84</v>
      </c>
      <c r="B1491" s="79" t="s">
        <v>175</v>
      </c>
      <c r="C1491" s="105">
        <v>95</v>
      </c>
      <c r="D1491" s="105">
        <v>99</v>
      </c>
      <c r="E1491" s="105">
        <v>159</v>
      </c>
      <c r="F1491" s="105">
        <v>178</v>
      </c>
      <c r="G1491" s="105">
        <v>210</v>
      </c>
      <c r="H1491" s="105">
        <v>234</v>
      </c>
      <c r="I1491" s="105">
        <v>238</v>
      </c>
      <c r="J1491" s="105">
        <v>205</v>
      </c>
      <c r="K1491" s="105">
        <v>228</v>
      </c>
      <c r="L1491" s="195">
        <v>212.5</v>
      </c>
      <c r="M1491" s="195">
        <v>223.5</v>
      </c>
      <c r="N1491" s="195">
        <v>234.5</v>
      </c>
      <c r="O1491" s="195">
        <v>245</v>
      </c>
      <c r="P1491" s="195">
        <v>255.5</v>
      </c>
      <c r="Q1491" s="195">
        <v>267.5</v>
      </c>
      <c r="R1491" s="195">
        <v>280</v>
      </c>
      <c r="S1491" s="195">
        <v>293</v>
      </c>
      <c r="T1491" s="195">
        <v>307.5</v>
      </c>
      <c r="U1491" s="195">
        <v>323.5</v>
      </c>
      <c r="V1491" s="195">
        <v>342</v>
      </c>
      <c r="W1491" s="195">
        <v>363.5</v>
      </c>
      <c r="X1491" s="195">
        <v>388.5</v>
      </c>
      <c r="Y1491" s="195">
        <v>416</v>
      </c>
      <c r="Z1491" s="195">
        <v>445</v>
      </c>
      <c r="AA1491" s="195">
        <v>475</v>
      </c>
      <c r="AB1491" s="195">
        <v>507</v>
      </c>
      <c r="AC1491" s="195">
        <v>543</v>
      </c>
      <c r="AD1491" s="195">
        <v>583</v>
      </c>
    </row>
    <row r="1492" spans="1:30" x14ac:dyDescent="0.2">
      <c r="A1492" s="77" t="s">
        <v>84</v>
      </c>
      <c r="B1492" s="79" t="s">
        <v>175</v>
      </c>
      <c r="C1492" s="105">
        <v>100</v>
      </c>
      <c r="D1492" s="105">
        <v>104</v>
      </c>
      <c r="E1492" s="105">
        <v>23</v>
      </c>
      <c r="F1492" s="105">
        <v>24</v>
      </c>
      <c r="G1492" s="105">
        <v>25</v>
      </c>
      <c r="H1492" s="105">
        <v>27</v>
      </c>
      <c r="I1492" s="105">
        <v>28</v>
      </c>
      <c r="J1492" s="105">
        <v>29</v>
      </c>
      <c r="K1492" s="105">
        <v>31</v>
      </c>
      <c r="L1492" s="195">
        <v>32</v>
      </c>
      <c r="M1492" s="195">
        <v>33.5</v>
      </c>
      <c r="N1492" s="195">
        <v>36</v>
      </c>
      <c r="O1492" s="195">
        <v>38</v>
      </c>
      <c r="P1492" s="195">
        <v>39</v>
      </c>
      <c r="Q1492" s="195">
        <v>40.5</v>
      </c>
      <c r="R1492" s="195">
        <v>43.5</v>
      </c>
      <c r="S1492" s="195">
        <v>46</v>
      </c>
      <c r="T1492" s="195">
        <v>48.5</v>
      </c>
      <c r="U1492" s="195">
        <v>50.5</v>
      </c>
      <c r="V1492" s="195">
        <v>52</v>
      </c>
      <c r="W1492" s="195">
        <v>54.5</v>
      </c>
      <c r="X1492" s="195">
        <v>57</v>
      </c>
      <c r="Y1492" s="195">
        <v>59.5</v>
      </c>
      <c r="Z1492" s="195">
        <v>62.5</v>
      </c>
      <c r="AA1492" s="195">
        <v>65.5</v>
      </c>
      <c r="AB1492" s="195">
        <v>69.5</v>
      </c>
      <c r="AC1492" s="195">
        <v>74</v>
      </c>
      <c r="AD1492" s="195">
        <v>80</v>
      </c>
    </row>
    <row r="1493" spans="1:30" x14ac:dyDescent="0.2">
      <c r="A1493" s="77" t="s">
        <v>84</v>
      </c>
      <c r="B1493" s="79" t="s">
        <v>176</v>
      </c>
      <c r="C1493" s="105">
        <v>0</v>
      </c>
      <c r="D1493" s="105">
        <v>4</v>
      </c>
      <c r="E1493" s="105">
        <v>47501</v>
      </c>
      <c r="F1493" s="105">
        <v>46813</v>
      </c>
      <c r="G1493" s="105">
        <v>46074</v>
      </c>
      <c r="H1493" s="105">
        <v>45274</v>
      </c>
      <c r="I1493" s="105">
        <v>44405</v>
      </c>
      <c r="J1493" s="105">
        <v>43461</v>
      </c>
      <c r="K1493" s="105">
        <v>42371</v>
      </c>
      <c r="L1493" s="195">
        <v>44442.5</v>
      </c>
      <c r="M1493" s="195">
        <v>43523</v>
      </c>
      <c r="N1493" s="195">
        <v>42573</v>
      </c>
      <c r="O1493" s="195">
        <v>41689.5</v>
      </c>
      <c r="P1493" s="195">
        <v>40934.5</v>
      </c>
      <c r="Q1493" s="195">
        <v>40271.5</v>
      </c>
      <c r="R1493" s="195">
        <v>39717.5</v>
      </c>
      <c r="S1493" s="195">
        <v>39251.5</v>
      </c>
      <c r="T1493" s="195">
        <v>38844.5</v>
      </c>
      <c r="U1493" s="195">
        <v>38490</v>
      </c>
      <c r="V1493" s="195">
        <v>38191</v>
      </c>
      <c r="W1493" s="195">
        <v>37938</v>
      </c>
      <c r="X1493" s="195">
        <v>37737.5</v>
      </c>
      <c r="Y1493" s="195">
        <v>37573</v>
      </c>
      <c r="Z1493" s="195">
        <v>37406</v>
      </c>
      <c r="AA1493" s="195">
        <v>37239</v>
      </c>
      <c r="AB1493" s="195">
        <v>37079</v>
      </c>
      <c r="AC1493" s="195">
        <v>36914.5</v>
      </c>
      <c r="AD1493" s="195">
        <v>36747.5</v>
      </c>
    </row>
    <row r="1494" spans="1:30" x14ac:dyDescent="0.2">
      <c r="A1494" s="77" t="s">
        <v>84</v>
      </c>
      <c r="B1494" s="79" t="s">
        <v>176</v>
      </c>
      <c r="C1494" s="105">
        <v>5</v>
      </c>
      <c r="D1494" s="105">
        <v>9</v>
      </c>
      <c r="E1494" s="105">
        <v>47611</v>
      </c>
      <c r="F1494" s="105">
        <v>47984</v>
      </c>
      <c r="G1494" s="105">
        <v>48129</v>
      </c>
      <c r="H1494" s="105">
        <v>48028</v>
      </c>
      <c r="I1494" s="105">
        <v>47719</v>
      </c>
      <c r="J1494" s="105">
        <v>47290</v>
      </c>
      <c r="K1494" s="105">
        <v>46808</v>
      </c>
      <c r="L1494" s="195">
        <v>48545.5</v>
      </c>
      <c r="M1494" s="195">
        <v>47755</v>
      </c>
      <c r="N1494" s="195">
        <v>46947</v>
      </c>
      <c r="O1494" s="195">
        <v>46112</v>
      </c>
      <c r="P1494" s="195">
        <v>45221.5</v>
      </c>
      <c r="Q1494" s="195">
        <v>44317</v>
      </c>
      <c r="R1494" s="195">
        <v>43401</v>
      </c>
      <c r="S1494" s="195">
        <v>42453.5</v>
      </c>
      <c r="T1494" s="195">
        <v>41572</v>
      </c>
      <c r="U1494" s="195">
        <v>40821</v>
      </c>
      <c r="V1494" s="195">
        <v>40160.5</v>
      </c>
      <c r="W1494" s="195">
        <v>39607.5</v>
      </c>
      <c r="X1494" s="195">
        <v>39144</v>
      </c>
      <c r="Y1494" s="195">
        <v>38738.5</v>
      </c>
      <c r="Z1494" s="195">
        <v>38385</v>
      </c>
      <c r="AA1494" s="195">
        <v>38086.5</v>
      </c>
      <c r="AB1494" s="195">
        <v>37834.5</v>
      </c>
      <c r="AC1494" s="195">
        <v>37636</v>
      </c>
      <c r="AD1494" s="195">
        <v>37472.5</v>
      </c>
    </row>
    <row r="1495" spans="1:30" x14ac:dyDescent="0.2">
      <c r="A1495" s="77" t="s">
        <v>84</v>
      </c>
      <c r="B1495" s="79" t="s">
        <v>176</v>
      </c>
      <c r="C1495" s="105">
        <v>10</v>
      </c>
      <c r="D1495" s="105">
        <v>14</v>
      </c>
      <c r="E1495" s="105">
        <v>44506</v>
      </c>
      <c r="F1495" s="105">
        <v>45144</v>
      </c>
      <c r="G1495" s="105">
        <v>45805</v>
      </c>
      <c r="H1495" s="105">
        <v>46460</v>
      </c>
      <c r="I1495" s="105">
        <v>47046</v>
      </c>
      <c r="J1495" s="105">
        <v>47486</v>
      </c>
      <c r="K1495" s="105">
        <v>47764</v>
      </c>
      <c r="L1495" s="195">
        <v>50169.5</v>
      </c>
      <c r="M1495" s="195">
        <v>50109.5</v>
      </c>
      <c r="N1495" s="195">
        <v>49950</v>
      </c>
      <c r="O1495" s="195">
        <v>49661.5</v>
      </c>
      <c r="P1495" s="195">
        <v>49153.5</v>
      </c>
      <c r="Q1495" s="195">
        <v>48474.5</v>
      </c>
      <c r="R1495" s="195">
        <v>47685</v>
      </c>
      <c r="S1495" s="195">
        <v>46878.5</v>
      </c>
      <c r="T1495" s="195">
        <v>46045.5</v>
      </c>
      <c r="U1495" s="195">
        <v>45156</v>
      </c>
      <c r="V1495" s="195">
        <v>44253</v>
      </c>
      <c r="W1495" s="195">
        <v>43337.5</v>
      </c>
      <c r="X1495" s="195">
        <v>42390.5</v>
      </c>
      <c r="Y1495" s="195">
        <v>41511</v>
      </c>
      <c r="Z1495" s="195">
        <v>40761.5</v>
      </c>
      <c r="AA1495" s="195">
        <v>40102</v>
      </c>
      <c r="AB1495" s="195">
        <v>39549.5</v>
      </c>
      <c r="AC1495" s="195">
        <v>39086.5</v>
      </c>
      <c r="AD1495" s="195">
        <v>38682</v>
      </c>
    </row>
    <row r="1496" spans="1:30" x14ac:dyDescent="0.2">
      <c r="A1496" s="77" t="s">
        <v>84</v>
      </c>
      <c r="B1496" s="79" t="s">
        <v>176</v>
      </c>
      <c r="C1496" s="105">
        <v>15</v>
      </c>
      <c r="D1496" s="105">
        <v>19</v>
      </c>
      <c r="E1496" s="105">
        <v>42943</v>
      </c>
      <c r="F1496" s="105">
        <v>42648</v>
      </c>
      <c r="G1496" s="105">
        <v>42722</v>
      </c>
      <c r="H1496" s="105">
        <v>43083</v>
      </c>
      <c r="I1496" s="105">
        <v>43604</v>
      </c>
      <c r="J1496" s="105">
        <v>44187</v>
      </c>
      <c r="K1496" s="105">
        <v>44829</v>
      </c>
      <c r="L1496" s="195">
        <v>48306.5</v>
      </c>
      <c r="M1496" s="195">
        <v>48756.5</v>
      </c>
      <c r="N1496" s="195">
        <v>49181</v>
      </c>
      <c r="O1496" s="195">
        <v>49559.5</v>
      </c>
      <c r="P1496" s="195">
        <v>49872</v>
      </c>
      <c r="Q1496" s="195">
        <v>50008.5</v>
      </c>
      <c r="R1496" s="195">
        <v>49949.5</v>
      </c>
      <c r="S1496" s="195">
        <v>49791.5</v>
      </c>
      <c r="T1496" s="195">
        <v>49503</v>
      </c>
      <c r="U1496" s="195">
        <v>48997</v>
      </c>
      <c r="V1496" s="195">
        <v>48319.5</v>
      </c>
      <c r="W1496" s="195">
        <v>47531</v>
      </c>
      <c r="X1496" s="195">
        <v>46727.5</v>
      </c>
      <c r="Y1496" s="195">
        <v>45896</v>
      </c>
      <c r="Z1496" s="195">
        <v>45007.5</v>
      </c>
      <c r="AA1496" s="195">
        <v>44106</v>
      </c>
      <c r="AB1496" s="195">
        <v>43193.5</v>
      </c>
      <c r="AC1496" s="195">
        <v>42249.5</v>
      </c>
      <c r="AD1496" s="195">
        <v>41371</v>
      </c>
    </row>
    <row r="1497" spans="1:30" x14ac:dyDescent="0.2">
      <c r="A1497" s="77" t="s">
        <v>84</v>
      </c>
      <c r="B1497" s="79" t="s">
        <v>176</v>
      </c>
      <c r="C1497" s="105">
        <v>20</v>
      </c>
      <c r="D1497" s="105">
        <v>24</v>
      </c>
      <c r="E1497" s="105">
        <v>48875</v>
      </c>
      <c r="F1497" s="105">
        <v>47110</v>
      </c>
      <c r="G1497" s="105">
        <v>45511</v>
      </c>
      <c r="H1497" s="105">
        <v>44149</v>
      </c>
      <c r="I1497" s="105">
        <v>43100</v>
      </c>
      <c r="J1497" s="105">
        <v>42419</v>
      </c>
      <c r="K1497" s="105">
        <v>42145</v>
      </c>
      <c r="L1497" s="195">
        <v>47546</v>
      </c>
      <c r="M1497" s="195">
        <v>47550</v>
      </c>
      <c r="N1497" s="195">
        <v>47541.5</v>
      </c>
      <c r="O1497" s="195">
        <v>47525.5</v>
      </c>
      <c r="P1497" s="195">
        <v>47645</v>
      </c>
      <c r="Q1497" s="195">
        <v>47968</v>
      </c>
      <c r="R1497" s="195">
        <v>48418</v>
      </c>
      <c r="S1497" s="195">
        <v>48842.5</v>
      </c>
      <c r="T1497" s="195">
        <v>49221.5</v>
      </c>
      <c r="U1497" s="195">
        <v>49536</v>
      </c>
      <c r="V1497" s="195">
        <v>49674</v>
      </c>
      <c r="W1497" s="195">
        <v>49616.5</v>
      </c>
      <c r="X1497" s="195">
        <v>49460</v>
      </c>
      <c r="Y1497" s="195">
        <v>49173</v>
      </c>
      <c r="Z1497" s="195">
        <v>48668.5</v>
      </c>
      <c r="AA1497" s="195">
        <v>47993.5</v>
      </c>
      <c r="AB1497" s="195">
        <v>47208.5</v>
      </c>
      <c r="AC1497" s="195">
        <v>46407</v>
      </c>
      <c r="AD1497" s="195">
        <v>45578</v>
      </c>
    </row>
    <row r="1498" spans="1:30" x14ac:dyDescent="0.2">
      <c r="A1498" s="77" t="s">
        <v>84</v>
      </c>
      <c r="B1498" s="79" t="s">
        <v>176</v>
      </c>
      <c r="C1498" s="105">
        <v>25</v>
      </c>
      <c r="D1498" s="105">
        <v>29</v>
      </c>
      <c r="E1498" s="105">
        <v>58588</v>
      </c>
      <c r="F1498" s="105">
        <v>56596</v>
      </c>
      <c r="G1498" s="105">
        <v>54500</v>
      </c>
      <c r="H1498" s="105">
        <v>52380</v>
      </c>
      <c r="I1498" s="105">
        <v>50304</v>
      </c>
      <c r="J1498" s="105">
        <v>48332</v>
      </c>
      <c r="K1498" s="105">
        <v>46573</v>
      </c>
      <c r="L1498" s="195">
        <v>50277</v>
      </c>
      <c r="M1498" s="195">
        <v>48943</v>
      </c>
      <c r="N1498" s="195">
        <v>48012</v>
      </c>
      <c r="O1498" s="195">
        <v>47471</v>
      </c>
      <c r="P1498" s="195">
        <v>47219.5</v>
      </c>
      <c r="Q1498" s="195">
        <v>47129</v>
      </c>
      <c r="R1498" s="195">
        <v>47133.5</v>
      </c>
      <c r="S1498" s="195">
        <v>47127</v>
      </c>
      <c r="T1498" s="195">
        <v>47113.5</v>
      </c>
      <c r="U1498" s="195">
        <v>47233.5</v>
      </c>
      <c r="V1498" s="195">
        <v>47558</v>
      </c>
      <c r="W1498" s="195">
        <v>48008.5</v>
      </c>
      <c r="X1498" s="195">
        <v>48434</v>
      </c>
      <c r="Y1498" s="195">
        <v>48814</v>
      </c>
      <c r="Z1498" s="195">
        <v>49128.5</v>
      </c>
      <c r="AA1498" s="195">
        <v>49267.5</v>
      </c>
      <c r="AB1498" s="195">
        <v>49211</v>
      </c>
      <c r="AC1498" s="195">
        <v>49057</v>
      </c>
      <c r="AD1498" s="195">
        <v>48773.5</v>
      </c>
    </row>
    <row r="1499" spans="1:30" x14ac:dyDescent="0.2">
      <c r="A1499" s="77" t="s">
        <v>84</v>
      </c>
      <c r="B1499" s="79" t="s">
        <v>176</v>
      </c>
      <c r="C1499" s="105">
        <v>30</v>
      </c>
      <c r="D1499" s="105">
        <v>34</v>
      </c>
      <c r="E1499" s="105">
        <v>63801</v>
      </c>
      <c r="F1499" s="105">
        <v>64156.000000000007</v>
      </c>
      <c r="G1499" s="105">
        <v>63436</v>
      </c>
      <c r="H1499" s="105">
        <v>61903</v>
      </c>
      <c r="I1499" s="105">
        <v>60010</v>
      </c>
      <c r="J1499" s="105">
        <v>58058</v>
      </c>
      <c r="K1499" s="105">
        <v>56070</v>
      </c>
      <c r="L1499" s="195">
        <v>59713.5</v>
      </c>
      <c r="M1499" s="195">
        <v>57275.5</v>
      </c>
      <c r="N1499" s="195">
        <v>55097</v>
      </c>
      <c r="O1499" s="195">
        <v>53179.5</v>
      </c>
      <c r="P1499" s="195">
        <v>51444.5</v>
      </c>
      <c r="Q1499" s="195">
        <v>49854.5</v>
      </c>
      <c r="R1499" s="195">
        <v>48528</v>
      </c>
      <c r="S1499" s="195">
        <v>47602.5</v>
      </c>
      <c r="T1499" s="195">
        <v>47066</v>
      </c>
      <c r="U1499" s="195">
        <v>46818</v>
      </c>
      <c r="V1499" s="195">
        <v>46730</v>
      </c>
      <c r="W1499" s="195">
        <v>46738</v>
      </c>
      <c r="X1499" s="195">
        <v>46734.5</v>
      </c>
      <c r="Y1499" s="195">
        <v>46722.5</v>
      </c>
      <c r="Z1499" s="195">
        <v>46844.5</v>
      </c>
      <c r="AA1499" s="195">
        <v>47170</v>
      </c>
      <c r="AB1499" s="195">
        <v>47621</v>
      </c>
      <c r="AC1499" s="195">
        <v>48047</v>
      </c>
      <c r="AD1499" s="195">
        <v>48427</v>
      </c>
    </row>
    <row r="1500" spans="1:30" x14ac:dyDescent="0.2">
      <c r="A1500" s="77" t="s">
        <v>84</v>
      </c>
      <c r="B1500" s="79" t="s">
        <v>176</v>
      </c>
      <c r="C1500" s="105">
        <v>35</v>
      </c>
      <c r="D1500" s="105">
        <v>39</v>
      </c>
      <c r="E1500" s="105">
        <v>51333</v>
      </c>
      <c r="F1500" s="105">
        <v>53618</v>
      </c>
      <c r="G1500" s="105">
        <v>56512</v>
      </c>
      <c r="H1500" s="105">
        <v>59530</v>
      </c>
      <c r="I1500" s="105">
        <v>61923</v>
      </c>
      <c r="J1500" s="105">
        <v>63227</v>
      </c>
      <c r="K1500" s="105">
        <v>63569</v>
      </c>
      <c r="L1500" s="195">
        <v>69562.5</v>
      </c>
      <c r="M1500" s="195">
        <v>68483.5</v>
      </c>
      <c r="N1500" s="195">
        <v>66831.5</v>
      </c>
      <c r="O1500" s="195">
        <v>64557</v>
      </c>
      <c r="P1500" s="195">
        <v>61844.5</v>
      </c>
      <c r="Q1500" s="195">
        <v>59205</v>
      </c>
      <c r="R1500" s="195">
        <v>56786.5</v>
      </c>
      <c r="S1500" s="195">
        <v>54625</v>
      </c>
      <c r="T1500" s="195">
        <v>52723</v>
      </c>
      <c r="U1500" s="195">
        <v>51001.5</v>
      </c>
      <c r="V1500" s="195">
        <v>49424.5</v>
      </c>
      <c r="W1500" s="195">
        <v>48110</v>
      </c>
      <c r="X1500" s="195">
        <v>47193.5</v>
      </c>
      <c r="Y1500" s="195">
        <v>46663.5</v>
      </c>
      <c r="Z1500" s="195">
        <v>46420</v>
      </c>
      <c r="AA1500" s="195">
        <v>46335.5</v>
      </c>
      <c r="AB1500" s="195">
        <v>46347</v>
      </c>
      <c r="AC1500" s="195">
        <v>46346.5</v>
      </c>
      <c r="AD1500" s="195">
        <v>46337.5</v>
      </c>
    </row>
    <row r="1501" spans="1:30" x14ac:dyDescent="0.2">
      <c r="A1501" s="77" t="s">
        <v>84</v>
      </c>
      <c r="B1501" s="79" t="s">
        <v>176</v>
      </c>
      <c r="C1501" s="105">
        <v>40</v>
      </c>
      <c r="D1501" s="105">
        <v>44</v>
      </c>
      <c r="E1501" s="105">
        <v>46324</v>
      </c>
      <c r="F1501" s="105">
        <v>47001</v>
      </c>
      <c r="G1501" s="105">
        <v>47504</v>
      </c>
      <c r="H1501" s="105">
        <v>48067</v>
      </c>
      <c r="I1501" s="105">
        <v>49084</v>
      </c>
      <c r="J1501" s="105">
        <v>50753</v>
      </c>
      <c r="K1501" s="105">
        <v>53012</v>
      </c>
      <c r="L1501" s="195">
        <v>63927.5</v>
      </c>
      <c r="M1501" s="195">
        <v>66150.5</v>
      </c>
      <c r="N1501" s="195">
        <v>67701.5</v>
      </c>
      <c r="O1501" s="195">
        <v>68713</v>
      </c>
      <c r="P1501" s="195">
        <v>69165</v>
      </c>
      <c r="Q1501" s="195">
        <v>68823.5</v>
      </c>
      <c r="R1501" s="195">
        <v>67762.5</v>
      </c>
      <c r="S1501" s="195">
        <v>66132</v>
      </c>
      <c r="T1501" s="195">
        <v>63885</v>
      </c>
      <c r="U1501" s="195">
        <v>61204</v>
      </c>
      <c r="V1501" s="195">
        <v>58594.5</v>
      </c>
      <c r="W1501" s="195">
        <v>56204.5</v>
      </c>
      <c r="X1501" s="195">
        <v>54068.5</v>
      </c>
      <c r="Y1501" s="195">
        <v>52187.5</v>
      </c>
      <c r="Z1501" s="195">
        <v>50485</v>
      </c>
      <c r="AA1501" s="195">
        <v>48926.5</v>
      </c>
      <c r="AB1501" s="195">
        <v>47628</v>
      </c>
      <c r="AC1501" s="195">
        <v>46724.5</v>
      </c>
      <c r="AD1501" s="195">
        <v>46205</v>
      </c>
    </row>
    <row r="1502" spans="1:30" x14ac:dyDescent="0.2">
      <c r="A1502" s="77" t="s">
        <v>84</v>
      </c>
      <c r="B1502" s="79" t="s">
        <v>176</v>
      </c>
      <c r="C1502" s="105">
        <v>45</v>
      </c>
      <c r="D1502" s="105">
        <v>49</v>
      </c>
      <c r="E1502" s="105">
        <v>43223</v>
      </c>
      <c r="F1502" s="105">
        <v>42813</v>
      </c>
      <c r="G1502" s="105">
        <v>43130</v>
      </c>
      <c r="H1502" s="105">
        <v>43946</v>
      </c>
      <c r="I1502" s="105">
        <v>44854</v>
      </c>
      <c r="J1502" s="105">
        <v>45610</v>
      </c>
      <c r="K1502" s="105">
        <v>46268</v>
      </c>
      <c r="L1502" s="195">
        <v>52469.5</v>
      </c>
      <c r="M1502" s="195">
        <v>53726.5</v>
      </c>
      <c r="N1502" s="195">
        <v>55561.5</v>
      </c>
      <c r="O1502" s="195">
        <v>57870</v>
      </c>
      <c r="P1502" s="195">
        <v>60439</v>
      </c>
      <c r="Q1502" s="195">
        <v>63010</v>
      </c>
      <c r="R1502" s="195">
        <v>65214</v>
      </c>
      <c r="S1502" s="195">
        <v>66756</v>
      </c>
      <c r="T1502" s="195">
        <v>67764.5</v>
      </c>
      <c r="U1502" s="195">
        <v>68222</v>
      </c>
      <c r="V1502" s="195">
        <v>67896</v>
      </c>
      <c r="W1502" s="195">
        <v>66858</v>
      </c>
      <c r="X1502" s="195">
        <v>65257.000000000007</v>
      </c>
      <c r="Y1502" s="195">
        <v>63046.5</v>
      </c>
      <c r="Z1502" s="195">
        <v>60408.5</v>
      </c>
      <c r="AA1502" s="195">
        <v>57841</v>
      </c>
      <c r="AB1502" s="195">
        <v>55487.5</v>
      </c>
      <c r="AC1502" s="195">
        <v>53384</v>
      </c>
      <c r="AD1502" s="195">
        <v>51534</v>
      </c>
    </row>
    <row r="1503" spans="1:30" x14ac:dyDescent="0.2">
      <c r="A1503" s="77" t="s">
        <v>84</v>
      </c>
      <c r="B1503" s="79" t="s">
        <v>176</v>
      </c>
      <c r="C1503" s="105">
        <v>50</v>
      </c>
      <c r="D1503" s="105">
        <v>54</v>
      </c>
      <c r="E1503" s="105">
        <v>49315</v>
      </c>
      <c r="F1503" s="105">
        <v>48680</v>
      </c>
      <c r="G1503" s="105">
        <v>47102</v>
      </c>
      <c r="H1503" s="105">
        <v>45057</v>
      </c>
      <c r="I1503" s="105">
        <v>43293</v>
      </c>
      <c r="J1503" s="105">
        <v>42263</v>
      </c>
      <c r="K1503" s="105">
        <v>41868</v>
      </c>
      <c r="L1503" s="195">
        <v>45552</v>
      </c>
      <c r="M1503" s="195">
        <v>46655</v>
      </c>
      <c r="N1503" s="195">
        <v>47950.5</v>
      </c>
      <c r="O1503" s="195">
        <v>49202.5</v>
      </c>
      <c r="P1503" s="195">
        <v>50330.5</v>
      </c>
      <c r="Q1503" s="195">
        <v>51354</v>
      </c>
      <c r="R1503" s="195">
        <v>52602.5</v>
      </c>
      <c r="S1503" s="195">
        <v>54417.5</v>
      </c>
      <c r="T1503" s="195">
        <v>56696.5</v>
      </c>
      <c r="U1503" s="195">
        <v>59232</v>
      </c>
      <c r="V1503" s="195">
        <v>61771</v>
      </c>
      <c r="W1503" s="195">
        <v>63947.5</v>
      </c>
      <c r="X1503" s="195">
        <v>65474.999999999993</v>
      </c>
      <c r="Y1503" s="195">
        <v>66482</v>
      </c>
      <c r="Z1503" s="195">
        <v>66947</v>
      </c>
      <c r="AA1503" s="195">
        <v>66642</v>
      </c>
      <c r="AB1503" s="195">
        <v>65637.5</v>
      </c>
      <c r="AC1503" s="195">
        <v>64078</v>
      </c>
      <c r="AD1503" s="195">
        <v>61920</v>
      </c>
    </row>
    <row r="1504" spans="1:30" x14ac:dyDescent="0.2">
      <c r="A1504" s="77" t="s">
        <v>84</v>
      </c>
      <c r="B1504" s="79" t="s">
        <v>176</v>
      </c>
      <c r="C1504" s="105">
        <v>55</v>
      </c>
      <c r="D1504" s="105">
        <v>59</v>
      </c>
      <c r="E1504" s="105">
        <v>40943</v>
      </c>
      <c r="F1504" s="105">
        <v>42514</v>
      </c>
      <c r="G1504" s="105">
        <v>44396</v>
      </c>
      <c r="H1504" s="105">
        <v>46223</v>
      </c>
      <c r="I1504" s="105">
        <v>47433</v>
      </c>
      <c r="J1504" s="105">
        <v>47710</v>
      </c>
      <c r="K1504" s="105">
        <v>47079</v>
      </c>
      <c r="L1504" s="195">
        <v>48131</v>
      </c>
      <c r="M1504" s="195">
        <v>46677.5</v>
      </c>
      <c r="N1504" s="195">
        <v>45280</v>
      </c>
      <c r="O1504" s="195">
        <v>44180.5</v>
      </c>
      <c r="P1504" s="195">
        <v>43720.5</v>
      </c>
      <c r="Q1504" s="195">
        <v>44163.5</v>
      </c>
      <c r="R1504" s="195">
        <v>45256</v>
      </c>
      <c r="S1504" s="195">
        <v>46533</v>
      </c>
      <c r="T1504" s="195">
        <v>47766</v>
      </c>
      <c r="U1504" s="195">
        <v>48880.5</v>
      </c>
      <c r="V1504" s="195">
        <v>49896</v>
      </c>
      <c r="W1504" s="195">
        <v>51133.5</v>
      </c>
      <c r="X1504" s="195">
        <v>52923</v>
      </c>
      <c r="Y1504" s="195">
        <v>55163.5</v>
      </c>
      <c r="Z1504" s="195">
        <v>57654</v>
      </c>
      <c r="AA1504" s="195">
        <v>60148.5</v>
      </c>
      <c r="AB1504" s="195">
        <v>62291</v>
      </c>
      <c r="AC1504" s="195">
        <v>63799.5</v>
      </c>
      <c r="AD1504" s="195">
        <v>64801.500000000007</v>
      </c>
    </row>
    <row r="1505" spans="1:30" x14ac:dyDescent="0.2">
      <c r="A1505" s="77" t="s">
        <v>84</v>
      </c>
      <c r="B1505" s="79" t="s">
        <v>176</v>
      </c>
      <c r="C1505" s="105">
        <v>60</v>
      </c>
      <c r="D1505" s="105">
        <v>64</v>
      </c>
      <c r="E1505" s="105">
        <v>33773</v>
      </c>
      <c r="F1505" s="105">
        <v>34789</v>
      </c>
      <c r="G1505" s="105">
        <v>35694</v>
      </c>
      <c r="H1505" s="105">
        <v>36598</v>
      </c>
      <c r="I1505" s="105">
        <v>37680</v>
      </c>
      <c r="J1505" s="105">
        <v>39016</v>
      </c>
      <c r="K1505" s="105">
        <v>40534</v>
      </c>
      <c r="L1505" s="195">
        <v>46053.5</v>
      </c>
      <c r="M1505" s="195">
        <v>47192</v>
      </c>
      <c r="N1505" s="195">
        <v>47735.5</v>
      </c>
      <c r="O1505" s="195">
        <v>47707</v>
      </c>
      <c r="P1505" s="195">
        <v>47137.5</v>
      </c>
      <c r="Q1505" s="195">
        <v>46033.5</v>
      </c>
      <c r="R1505" s="195">
        <v>44668</v>
      </c>
      <c r="S1505" s="195">
        <v>43358</v>
      </c>
      <c r="T1505" s="195">
        <v>42333.5</v>
      </c>
      <c r="U1505" s="195">
        <v>41923</v>
      </c>
      <c r="V1505" s="195">
        <v>42381</v>
      </c>
      <c r="W1505" s="195">
        <v>43459</v>
      </c>
      <c r="X1505" s="195">
        <v>44710</v>
      </c>
      <c r="Y1505" s="195">
        <v>45918.5</v>
      </c>
      <c r="Z1505" s="195">
        <v>47015</v>
      </c>
      <c r="AA1505" s="195">
        <v>48020</v>
      </c>
      <c r="AB1505" s="195">
        <v>49242</v>
      </c>
      <c r="AC1505" s="195">
        <v>50996</v>
      </c>
      <c r="AD1505" s="195">
        <v>53185.5</v>
      </c>
    </row>
    <row r="1506" spans="1:30" x14ac:dyDescent="0.2">
      <c r="A1506" s="77" t="s">
        <v>84</v>
      </c>
      <c r="B1506" s="79" t="s">
        <v>176</v>
      </c>
      <c r="C1506" s="105">
        <v>65</v>
      </c>
      <c r="D1506" s="105">
        <v>69</v>
      </c>
      <c r="E1506" s="105">
        <v>26247</v>
      </c>
      <c r="F1506" s="105">
        <v>27171</v>
      </c>
      <c r="G1506" s="105">
        <v>28220</v>
      </c>
      <c r="H1506" s="105">
        <v>29344</v>
      </c>
      <c r="I1506" s="105">
        <v>30469</v>
      </c>
      <c r="J1506" s="105">
        <v>31557</v>
      </c>
      <c r="K1506" s="105">
        <v>32490.000000000004</v>
      </c>
      <c r="L1506" s="195">
        <v>37997.5</v>
      </c>
      <c r="M1506" s="195">
        <v>38829</v>
      </c>
      <c r="N1506" s="195">
        <v>39511</v>
      </c>
      <c r="O1506" s="195">
        <v>40375</v>
      </c>
      <c r="P1506" s="195">
        <v>41654</v>
      </c>
      <c r="Q1506" s="195">
        <v>43059</v>
      </c>
      <c r="R1506" s="195">
        <v>44156.5</v>
      </c>
      <c r="S1506" s="195">
        <v>44695</v>
      </c>
      <c r="T1506" s="195">
        <v>44700.5</v>
      </c>
      <c r="U1506" s="195">
        <v>44201</v>
      </c>
      <c r="V1506" s="195">
        <v>43200</v>
      </c>
      <c r="W1506" s="195">
        <v>41951.5</v>
      </c>
      <c r="X1506" s="195">
        <v>40753.5</v>
      </c>
      <c r="Y1506" s="195">
        <v>39827.5</v>
      </c>
      <c r="Z1506" s="195">
        <v>39485.5</v>
      </c>
      <c r="AA1506" s="195">
        <v>39962</v>
      </c>
      <c r="AB1506" s="195">
        <v>41018.5</v>
      </c>
      <c r="AC1506" s="195">
        <v>42233</v>
      </c>
      <c r="AD1506" s="195">
        <v>43405</v>
      </c>
    </row>
    <row r="1507" spans="1:30" x14ac:dyDescent="0.2">
      <c r="A1507" s="77" t="s">
        <v>84</v>
      </c>
      <c r="B1507" s="79" t="s">
        <v>176</v>
      </c>
      <c r="C1507" s="105">
        <v>70</v>
      </c>
      <c r="D1507" s="105">
        <v>74</v>
      </c>
      <c r="E1507" s="105">
        <v>20137</v>
      </c>
      <c r="F1507" s="105">
        <v>20762</v>
      </c>
      <c r="G1507" s="105">
        <v>21370</v>
      </c>
      <c r="H1507" s="105">
        <v>22016</v>
      </c>
      <c r="I1507" s="105">
        <v>22770</v>
      </c>
      <c r="J1507" s="105">
        <v>23659</v>
      </c>
      <c r="K1507" s="105">
        <v>24465</v>
      </c>
      <c r="L1507" s="195">
        <v>27300</v>
      </c>
      <c r="M1507" s="195">
        <v>28857</v>
      </c>
      <c r="N1507" s="195">
        <v>30575.5</v>
      </c>
      <c r="O1507" s="195">
        <v>32170</v>
      </c>
      <c r="P1507" s="195">
        <v>33362.5</v>
      </c>
      <c r="Q1507" s="195">
        <v>34298</v>
      </c>
      <c r="R1507" s="195">
        <v>35085</v>
      </c>
      <c r="S1507" s="195">
        <v>35749</v>
      </c>
      <c r="T1507" s="195">
        <v>36585</v>
      </c>
      <c r="U1507" s="195">
        <v>37794.5</v>
      </c>
      <c r="V1507" s="195">
        <v>39112</v>
      </c>
      <c r="W1507" s="195">
        <v>40146.5</v>
      </c>
      <c r="X1507" s="195">
        <v>40673</v>
      </c>
      <c r="Y1507" s="195">
        <v>40716</v>
      </c>
      <c r="Z1507" s="195">
        <v>40302</v>
      </c>
      <c r="AA1507" s="195">
        <v>39431.5</v>
      </c>
      <c r="AB1507" s="195">
        <v>38332</v>
      </c>
      <c r="AC1507" s="195">
        <v>37279.5</v>
      </c>
      <c r="AD1507" s="195">
        <v>36480</v>
      </c>
    </row>
    <row r="1508" spans="1:30" x14ac:dyDescent="0.2">
      <c r="A1508" s="77" t="s">
        <v>84</v>
      </c>
      <c r="B1508" s="79" t="s">
        <v>176</v>
      </c>
      <c r="C1508" s="105">
        <v>75</v>
      </c>
      <c r="D1508" s="105">
        <v>79</v>
      </c>
      <c r="E1508" s="105">
        <v>13391</v>
      </c>
      <c r="F1508" s="105">
        <v>13970</v>
      </c>
      <c r="G1508" s="105">
        <v>14627</v>
      </c>
      <c r="H1508" s="105">
        <v>15344</v>
      </c>
      <c r="I1508" s="105">
        <v>16077.000000000002</v>
      </c>
      <c r="J1508" s="105">
        <v>16809</v>
      </c>
      <c r="K1508" s="105">
        <v>17325</v>
      </c>
      <c r="L1508" s="195">
        <v>17004.5</v>
      </c>
      <c r="M1508" s="195">
        <v>18156</v>
      </c>
      <c r="N1508" s="195">
        <v>19422.5</v>
      </c>
      <c r="O1508" s="195">
        <v>20776.5</v>
      </c>
      <c r="P1508" s="195">
        <v>22144.5</v>
      </c>
      <c r="Q1508" s="195">
        <v>23477.5</v>
      </c>
      <c r="R1508" s="195">
        <v>24851</v>
      </c>
      <c r="S1508" s="195">
        <v>26371.5</v>
      </c>
      <c r="T1508" s="195">
        <v>27787</v>
      </c>
      <c r="U1508" s="195">
        <v>28849</v>
      </c>
      <c r="V1508" s="195">
        <v>29686.5</v>
      </c>
      <c r="W1508" s="195">
        <v>30403</v>
      </c>
      <c r="X1508" s="195">
        <v>31028.5</v>
      </c>
      <c r="Y1508" s="195">
        <v>31812.5</v>
      </c>
      <c r="Z1508" s="195">
        <v>32919.5</v>
      </c>
      <c r="AA1508" s="195">
        <v>34116</v>
      </c>
      <c r="AB1508" s="195">
        <v>35059</v>
      </c>
      <c r="AC1508" s="195">
        <v>35556.5</v>
      </c>
      <c r="AD1508" s="195">
        <v>35635.5</v>
      </c>
    </row>
    <row r="1509" spans="1:30" x14ac:dyDescent="0.2">
      <c r="A1509" s="77" t="s">
        <v>84</v>
      </c>
      <c r="B1509" s="79" t="s">
        <v>176</v>
      </c>
      <c r="C1509" s="105">
        <v>80</v>
      </c>
      <c r="D1509" s="105">
        <v>84</v>
      </c>
      <c r="E1509" s="105">
        <v>7897</v>
      </c>
      <c r="F1509" s="105">
        <v>8170</v>
      </c>
      <c r="G1509" s="105">
        <v>8480</v>
      </c>
      <c r="H1509" s="105">
        <v>8836</v>
      </c>
      <c r="I1509" s="105">
        <v>9249</v>
      </c>
      <c r="J1509" s="105">
        <v>9733</v>
      </c>
      <c r="K1509" s="105">
        <v>10223</v>
      </c>
      <c r="L1509" s="195">
        <v>9961.5</v>
      </c>
      <c r="M1509" s="195">
        <v>10530</v>
      </c>
      <c r="N1509" s="195">
        <v>11159.5</v>
      </c>
      <c r="O1509" s="195">
        <v>11852</v>
      </c>
      <c r="P1509" s="195">
        <v>12606.5</v>
      </c>
      <c r="Q1509" s="195">
        <v>13447.5</v>
      </c>
      <c r="R1509" s="195">
        <v>14386</v>
      </c>
      <c r="S1509" s="195">
        <v>15418</v>
      </c>
      <c r="T1509" s="195">
        <v>16521</v>
      </c>
      <c r="U1509" s="195">
        <v>17636</v>
      </c>
      <c r="V1509" s="195">
        <v>18723.5</v>
      </c>
      <c r="W1509" s="195">
        <v>19850</v>
      </c>
      <c r="X1509" s="195">
        <v>21105.5</v>
      </c>
      <c r="Y1509" s="195">
        <v>22276</v>
      </c>
      <c r="Z1509" s="195">
        <v>23153.5</v>
      </c>
      <c r="AA1509" s="195">
        <v>23849</v>
      </c>
      <c r="AB1509" s="195">
        <v>24457</v>
      </c>
      <c r="AC1509" s="195">
        <v>25014.5</v>
      </c>
      <c r="AD1509" s="195">
        <v>25714.5</v>
      </c>
    </row>
    <row r="1510" spans="1:30" x14ac:dyDescent="0.2">
      <c r="A1510" s="77" t="s">
        <v>84</v>
      </c>
      <c r="B1510" s="79" t="s">
        <v>176</v>
      </c>
      <c r="C1510" s="105">
        <v>85</v>
      </c>
      <c r="D1510" s="105">
        <v>89</v>
      </c>
      <c r="E1510" s="105">
        <v>4285</v>
      </c>
      <c r="F1510" s="105">
        <v>4397</v>
      </c>
      <c r="G1510" s="105">
        <v>4449</v>
      </c>
      <c r="H1510" s="105">
        <v>4472</v>
      </c>
      <c r="I1510" s="105">
        <v>4522</v>
      </c>
      <c r="J1510" s="105">
        <v>4628</v>
      </c>
      <c r="K1510" s="105">
        <v>4884</v>
      </c>
      <c r="L1510" s="195">
        <v>5392.5</v>
      </c>
      <c r="M1510" s="195">
        <v>5618.5</v>
      </c>
      <c r="N1510" s="195">
        <v>5878.5</v>
      </c>
      <c r="O1510" s="195">
        <v>6174</v>
      </c>
      <c r="P1510" s="195">
        <v>6513.5</v>
      </c>
      <c r="Q1510" s="195">
        <v>6890.5</v>
      </c>
      <c r="R1510" s="195">
        <v>7298</v>
      </c>
      <c r="S1510" s="195">
        <v>7749.5</v>
      </c>
      <c r="T1510" s="195">
        <v>8247</v>
      </c>
      <c r="U1510" s="195">
        <v>8790</v>
      </c>
      <c r="V1510" s="195">
        <v>9396</v>
      </c>
      <c r="W1510" s="195">
        <v>10072.5</v>
      </c>
      <c r="X1510" s="195">
        <v>10817.5</v>
      </c>
      <c r="Y1510" s="195">
        <v>11614</v>
      </c>
      <c r="Z1510" s="195">
        <v>12419</v>
      </c>
      <c r="AA1510" s="195">
        <v>13207</v>
      </c>
      <c r="AB1510" s="195">
        <v>14029</v>
      </c>
      <c r="AC1510" s="195">
        <v>14953.5</v>
      </c>
      <c r="AD1510" s="195">
        <v>15818</v>
      </c>
    </row>
    <row r="1511" spans="1:30" x14ac:dyDescent="0.2">
      <c r="A1511" s="77" t="s">
        <v>84</v>
      </c>
      <c r="B1511" s="79" t="s">
        <v>176</v>
      </c>
      <c r="C1511" s="105">
        <v>90</v>
      </c>
      <c r="D1511" s="105">
        <v>94</v>
      </c>
      <c r="E1511" s="105">
        <v>1552</v>
      </c>
      <c r="F1511" s="105">
        <v>1724</v>
      </c>
      <c r="G1511" s="105">
        <v>1832</v>
      </c>
      <c r="H1511" s="105">
        <v>1889</v>
      </c>
      <c r="I1511" s="105">
        <v>1893</v>
      </c>
      <c r="J1511" s="105">
        <v>1843</v>
      </c>
      <c r="K1511" s="105">
        <v>1973</v>
      </c>
      <c r="L1511" s="195">
        <v>2595</v>
      </c>
      <c r="M1511" s="195">
        <v>2667.5</v>
      </c>
      <c r="N1511" s="195">
        <v>2749.5</v>
      </c>
      <c r="O1511" s="195">
        <v>2836.5</v>
      </c>
      <c r="P1511" s="195">
        <v>2933</v>
      </c>
      <c r="Q1511" s="195">
        <v>3047</v>
      </c>
      <c r="R1511" s="195">
        <v>3181.5</v>
      </c>
      <c r="S1511" s="195">
        <v>3336</v>
      </c>
      <c r="T1511" s="195">
        <v>3511.5</v>
      </c>
      <c r="U1511" s="195">
        <v>3712.5</v>
      </c>
      <c r="V1511" s="195">
        <v>3935</v>
      </c>
      <c r="W1511" s="195">
        <v>4175.5</v>
      </c>
      <c r="X1511" s="195">
        <v>4443</v>
      </c>
      <c r="Y1511" s="195">
        <v>4738.5</v>
      </c>
      <c r="Z1511" s="195">
        <v>5061.5</v>
      </c>
      <c r="AA1511" s="195">
        <v>5424</v>
      </c>
      <c r="AB1511" s="195">
        <v>5830</v>
      </c>
      <c r="AC1511" s="195">
        <v>6277.5</v>
      </c>
      <c r="AD1511" s="195">
        <v>6756.5</v>
      </c>
    </row>
    <row r="1512" spans="1:30" x14ac:dyDescent="0.2">
      <c r="A1512" s="77" t="s">
        <v>84</v>
      </c>
      <c r="B1512" s="79" t="s">
        <v>176</v>
      </c>
      <c r="C1512" s="105">
        <v>95</v>
      </c>
      <c r="D1512" s="105">
        <v>99</v>
      </c>
      <c r="E1512" s="105">
        <v>329</v>
      </c>
      <c r="F1512" s="105">
        <v>372</v>
      </c>
      <c r="G1512" s="105">
        <v>438</v>
      </c>
      <c r="H1512" s="105">
        <v>489</v>
      </c>
      <c r="I1512" s="105">
        <v>497</v>
      </c>
      <c r="J1512" s="105">
        <v>444</v>
      </c>
      <c r="K1512" s="105">
        <v>491</v>
      </c>
      <c r="L1512" s="195">
        <v>858.5</v>
      </c>
      <c r="M1512" s="195">
        <v>904</v>
      </c>
      <c r="N1512" s="195">
        <v>944.5</v>
      </c>
      <c r="O1512" s="195">
        <v>978</v>
      </c>
      <c r="P1512" s="195">
        <v>1005.5000000000001</v>
      </c>
      <c r="Q1512" s="195">
        <v>1031.5</v>
      </c>
      <c r="R1512" s="195">
        <v>1062.5</v>
      </c>
      <c r="S1512" s="195">
        <v>1098</v>
      </c>
      <c r="T1512" s="195">
        <v>1135</v>
      </c>
      <c r="U1512" s="195">
        <v>1175.5</v>
      </c>
      <c r="V1512" s="195">
        <v>1223</v>
      </c>
      <c r="W1512" s="195">
        <v>1280.5</v>
      </c>
      <c r="X1512" s="195">
        <v>1347.5</v>
      </c>
      <c r="Y1512" s="195">
        <v>1422.5</v>
      </c>
      <c r="Z1512" s="195">
        <v>1507.5</v>
      </c>
      <c r="AA1512" s="195">
        <v>1602</v>
      </c>
      <c r="AB1512" s="195">
        <v>1705</v>
      </c>
      <c r="AC1512" s="195">
        <v>1819.5</v>
      </c>
      <c r="AD1512" s="195">
        <v>1946.5</v>
      </c>
    </row>
    <row r="1513" spans="1:30" x14ac:dyDescent="0.2">
      <c r="A1513" s="77" t="s">
        <v>84</v>
      </c>
      <c r="B1513" s="79" t="s">
        <v>176</v>
      </c>
      <c r="C1513" s="105">
        <v>100</v>
      </c>
      <c r="D1513" s="105">
        <v>104</v>
      </c>
      <c r="E1513" s="105">
        <v>41</v>
      </c>
      <c r="F1513" s="105">
        <v>44</v>
      </c>
      <c r="G1513" s="105">
        <v>48</v>
      </c>
      <c r="H1513" s="105">
        <v>51</v>
      </c>
      <c r="I1513" s="105">
        <v>55</v>
      </c>
      <c r="J1513" s="105">
        <v>59</v>
      </c>
      <c r="K1513" s="105">
        <v>63</v>
      </c>
      <c r="L1513" s="195">
        <v>149</v>
      </c>
      <c r="M1513" s="195">
        <v>170</v>
      </c>
      <c r="N1513" s="195">
        <v>187.5</v>
      </c>
      <c r="O1513" s="195">
        <v>206</v>
      </c>
      <c r="P1513" s="195">
        <v>224.5</v>
      </c>
      <c r="Q1513" s="195">
        <v>241.5</v>
      </c>
      <c r="R1513" s="195">
        <v>256.5</v>
      </c>
      <c r="S1513" s="195">
        <v>269</v>
      </c>
      <c r="T1513" s="195">
        <v>279.5</v>
      </c>
      <c r="U1513" s="195">
        <v>289.5</v>
      </c>
      <c r="V1513" s="195">
        <v>299</v>
      </c>
      <c r="W1513" s="195">
        <v>308.5</v>
      </c>
      <c r="X1513" s="195">
        <v>319.5</v>
      </c>
      <c r="Y1513" s="195">
        <v>331</v>
      </c>
      <c r="Z1513" s="195">
        <v>343</v>
      </c>
      <c r="AA1513" s="195">
        <v>358</v>
      </c>
      <c r="AB1513" s="195">
        <v>376</v>
      </c>
      <c r="AC1513" s="195">
        <v>395</v>
      </c>
      <c r="AD1513" s="195">
        <v>415.5</v>
      </c>
    </row>
    <row r="1514" spans="1:30" x14ac:dyDescent="0.2">
      <c r="A1514" s="77" t="s">
        <v>38</v>
      </c>
      <c r="B1514" s="79" t="s">
        <v>175</v>
      </c>
      <c r="C1514" s="105">
        <v>0</v>
      </c>
      <c r="D1514" s="105">
        <v>4</v>
      </c>
      <c r="E1514" s="105">
        <v>121395</v>
      </c>
      <c r="F1514" s="105">
        <v>122414</v>
      </c>
      <c r="G1514" s="105">
        <v>122588</v>
      </c>
      <c r="H1514" s="105">
        <v>122150</v>
      </c>
      <c r="I1514" s="105">
        <v>121524</v>
      </c>
      <c r="J1514" s="105">
        <v>120998</v>
      </c>
      <c r="K1514" s="105">
        <v>120238</v>
      </c>
      <c r="L1514" s="195">
        <v>95619</v>
      </c>
      <c r="M1514" s="195">
        <v>92676.5</v>
      </c>
      <c r="N1514" s="195">
        <v>91204</v>
      </c>
      <c r="O1514" s="195">
        <v>90816</v>
      </c>
      <c r="P1514" s="195">
        <v>90771.5</v>
      </c>
      <c r="Q1514" s="195">
        <v>90688.5</v>
      </c>
      <c r="R1514" s="195">
        <v>90653</v>
      </c>
      <c r="S1514" s="195">
        <v>90629</v>
      </c>
      <c r="T1514" s="195">
        <v>90595.5</v>
      </c>
      <c r="U1514" s="195">
        <v>90486</v>
      </c>
      <c r="V1514" s="195">
        <v>90306</v>
      </c>
      <c r="W1514" s="195">
        <v>90082.5</v>
      </c>
      <c r="X1514" s="195">
        <v>89759</v>
      </c>
      <c r="Y1514" s="195">
        <v>89360.5</v>
      </c>
      <c r="Z1514" s="195">
        <v>88920</v>
      </c>
      <c r="AA1514" s="195">
        <v>88374.5</v>
      </c>
      <c r="AB1514" s="195">
        <v>87713</v>
      </c>
      <c r="AC1514" s="195">
        <v>86992</v>
      </c>
      <c r="AD1514" s="195">
        <v>86197</v>
      </c>
    </row>
    <row r="1515" spans="1:30" x14ac:dyDescent="0.2">
      <c r="A1515" s="77" t="s">
        <v>38</v>
      </c>
      <c r="B1515" s="79" t="s">
        <v>175</v>
      </c>
      <c r="C1515" s="105">
        <v>5</v>
      </c>
      <c r="D1515" s="105">
        <v>9</v>
      </c>
      <c r="E1515" s="105">
        <v>119995</v>
      </c>
      <c r="F1515" s="105">
        <v>119249</v>
      </c>
      <c r="G1515" s="105">
        <v>119102</v>
      </c>
      <c r="H1515" s="105">
        <v>119505</v>
      </c>
      <c r="I1515" s="105">
        <v>120179</v>
      </c>
      <c r="J1515" s="105">
        <v>120696</v>
      </c>
      <c r="K1515" s="105">
        <v>120986</v>
      </c>
      <c r="L1515" s="195">
        <v>119375.5</v>
      </c>
      <c r="M1515" s="195">
        <v>116299.5</v>
      </c>
      <c r="N1515" s="195">
        <v>111703</v>
      </c>
      <c r="O1515" s="195">
        <v>105854</v>
      </c>
      <c r="P1515" s="195">
        <v>99933.5</v>
      </c>
      <c r="Q1515" s="195">
        <v>95365.5</v>
      </c>
      <c r="R1515" s="195">
        <v>92426.5</v>
      </c>
      <c r="S1515" s="195">
        <v>90958</v>
      </c>
      <c r="T1515" s="195">
        <v>90574</v>
      </c>
      <c r="U1515" s="195">
        <v>90531.5</v>
      </c>
      <c r="V1515" s="195">
        <v>90451</v>
      </c>
      <c r="W1515" s="195">
        <v>90418.5</v>
      </c>
      <c r="X1515" s="195">
        <v>90396.5</v>
      </c>
      <c r="Y1515" s="195">
        <v>90364.5</v>
      </c>
      <c r="Z1515" s="195">
        <v>90257</v>
      </c>
      <c r="AA1515" s="195">
        <v>90079.5</v>
      </c>
      <c r="AB1515" s="195">
        <v>89858</v>
      </c>
      <c r="AC1515" s="195">
        <v>89537.5</v>
      </c>
      <c r="AD1515" s="195">
        <v>89142</v>
      </c>
    </row>
    <row r="1516" spans="1:30" x14ac:dyDescent="0.2">
      <c r="A1516" s="77" t="s">
        <v>38</v>
      </c>
      <c r="B1516" s="79" t="s">
        <v>175</v>
      </c>
      <c r="C1516" s="105">
        <v>10</v>
      </c>
      <c r="D1516" s="105">
        <v>14</v>
      </c>
      <c r="E1516" s="105">
        <v>126173</v>
      </c>
      <c r="F1516" s="105">
        <v>124649</v>
      </c>
      <c r="G1516" s="105">
        <v>123095</v>
      </c>
      <c r="H1516" s="105">
        <v>121554</v>
      </c>
      <c r="I1516" s="105">
        <v>120227</v>
      </c>
      <c r="J1516" s="105">
        <v>119355</v>
      </c>
      <c r="K1516" s="105">
        <v>118968</v>
      </c>
      <c r="L1516" s="195">
        <v>120020</v>
      </c>
      <c r="M1516" s="195">
        <v>119952.5</v>
      </c>
      <c r="N1516" s="195">
        <v>120050</v>
      </c>
      <c r="O1516" s="195">
        <v>120386</v>
      </c>
      <c r="P1516" s="195">
        <v>120486</v>
      </c>
      <c r="Q1516" s="195">
        <v>119212.5</v>
      </c>
      <c r="R1516" s="195">
        <v>116140</v>
      </c>
      <c r="S1516" s="195">
        <v>111547</v>
      </c>
      <c r="T1516" s="195">
        <v>105703.5</v>
      </c>
      <c r="U1516" s="195">
        <v>99789</v>
      </c>
      <c r="V1516" s="195">
        <v>95225</v>
      </c>
      <c r="W1516" s="195">
        <v>92289.5</v>
      </c>
      <c r="X1516" s="195">
        <v>90823.5</v>
      </c>
      <c r="Y1516" s="195">
        <v>90440.5</v>
      </c>
      <c r="Z1516" s="195">
        <v>90400</v>
      </c>
      <c r="AA1516" s="195">
        <v>90321</v>
      </c>
      <c r="AB1516" s="195">
        <v>90288</v>
      </c>
      <c r="AC1516" s="195">
        <v>90267</v>
      </c>
      <c r="AD1516" s="195">
        <v>90237.5</v>
      </c>
    </row>
    <row r="1517" spans="1:30" x14ac:dyDescent="0.2">
      <c r="A1517" s="77" t="s">
        <v>38</v>
      </c>
      <c r="B1517" s="79" t="s">
        <v>175</v>
      </c>
      <c r="C1517" s="105">
        <v>15</v>
      </c>
      <c r="D1517" s="105">
        <v>19</v>
      </c>
      <c r="E1517" s="105">
        <v>130881</v>
      </c>
      <c r="F1517" s="105">
        <v>129633.99999999999</v>
      </c>
      <c r="G1517" s="105">
        <v>128586.00000000001</v>
      </c>
      <c r="H1517" s="105">
        <v>127640</v>
      </c>
      <c r="I1517" s="105">
        <v>126603</v>
      </c>
      <c r="J1517" s="105">
        <v>125373</v>
      </c>
      <c r="K1517" s="105">
        <v>123880</v>
      </c>
      <c r="L1517" s="195">
        <v>123157</v>
      </c>
      <c r="M1517" s="195">
        <v>122189.5</v>
      </c>
      <c r="N1517" s="195">
        <v>121403.5</v>
      </c>
      <c r="O1517" s="195">
        <v>120561.5</v>
      </c>
      <c r="P1517" s="195">
        <v>119836.5</v>
      </c>
      <c r="Q1517" s="195">
        <v>119467.5</v>
      </c>
      <c r="R1517" s="195">
        <v>119408</v>
      </c>
      <c r="S1517" s="195">
        <v>119512.5</v>
      </c>
      <c r="T1517" s="195">
        <v>119855.5</v>
      </c>
      <c r="U1517" s="195">
        <v>119962.5</v>
      </c>
      <c r="V1517" s="195">
        <v>118696</v>
      </c>
      <c r="W1517" s="195">
        <v>115633</v>
      </c>
      <c r="X1517" s="195">
        <v>111053.5</v>
      </c>
      <c r="Y1517" s="195">
        <v>105228</v>
      </c>
      <c r="Z1517" s="195">
        <v>99332.5</v>
      </c>
      <c r="AA1517" s="195">
        <v>94786</v>
      </c>
      <c r="AB1517" s="195">
        <v>91864</v>
      </c>
      <c r="AC1517" s="195">
        <v>90406.5</v>
      </c>
      <c r="AD1517" s="195">
        <v>90029.5</v>
      </c>
    </row>
    <row r="1518" spans="1:30" x14ac:dyDescent="0.2">
      <c r="A1518" s="77" t="s">
        <v>38</v>
      </c>
      <c r="B1518" s="79" t="s">
        <v>175</v>
      </c>
      <c r="C1518" s="105">
        <v>20</v>
      </c>
      <c r="D1518" s="105">
        <v>24</v>
      </c>
      <c r="E1518" s="105">
        <v>133061</v>
      </c>
      <c r="F1518" s="105">
        <v>133026</v>
      </c>
      <c r="G1518" s="105">
        <v>132408</v>
      </c>
      <c r="H1518" s="105">
        <v>131389</v>
      </c>
      <c r="I1518" s="105">
        <v>130255</v>
      </c>
      <c r="J1518" s="105">
        <v>129196</v>
      </c>
      <c r="K1518" s="105">
        <v>128110.00000000001</v>
      </c>
      <c r="L1518" s="195">
        <v>127007.5</v>
      </c>
      <c r="M1518" s="195">
        <v>125564</v>
      </c>
      <c r="N1518" s="195">
        <v>124240</v>
      </c>
      <c r="O1518" s="195">
        <v>123300</v>
      </c>
      <c r="P1518" s="195">
        <v>122632</v>
      </c>
      <c r="Q1518" s="195">
        <v>121727</v>
      </c>
      <c r="R1518" s="195">
        <v>120784</v>
      </c>
      <c r="S1518" s="195">
        <v>120022</v>
      </c>
      <c r="T1518" s="195">
        <v>119205</v>
      </c>
      <c r="U1518" s="195">
        <v>118503</v>
      </c>
      <c r="V1518" s="195">
        <v>118154</v>
      </c>
      <c r="W1518" s="195">
        <v>118112</v>
      </c>
      <c r="X1518" s="195">
        <v>118233</v>
      </c>
      <c r="Y1518" s="195">
        <v>118591</v>
      </c>
      <c r="Z1518" s="195">
        <v>118713.5</v>
      </c>
      <c r="AA1518" s="195">
        <v>117469</v>
      </c>
      <c r="AB1518" s="195">
        <v>114435.5</v>
      </c>
      <c r="AC1518" s="195">
        <v>109892.5</v>
      </c>
      <c r="AD1518" s="195">
        <v>104109.5</v>
      </c>
    </row>
    <row r="1519" spans="1:30" x14ac:dyDescent="0.2">
      <c r="A1519" s="77" t="s">
        <v>38</v>
      </c>
      <c r="B1519" s="79" t="s">
        <v>175</v>
      </c>
      <c r="C1519" s="105">
        <v>25</v>
      </c>
      <c r="D1519" s="105">
        <v>29</v>
      </c>
      <c r="E1519" s="105">
        <v>122891</v>
      </c>
      <c r="F1519" s="105">
        <v>124910</v>
      </c>
      <c r="G1519" s="105">
        <v>126918</v>
      </c>
      <c r="H1519" s="105">
        <v>128697</v>
      </c>
      <c r="I1519" s="105">
        <v>129993</v>
      </c>
      <c r="J1519" s="105">
        <v>130680</v>
      </c>
      <c r="K1519" s="105">
        <v>130853.00000000001</v>
      </c>
      <c r="L1519" s="195">
        <v>130424</v>
      </c>
      <c r="M1519" s="195">
        <v>130595</v>
      </c>
      <c r="N1519" s="195">
        <v>130020.5</v>
      </c>
      <c r="O1519" s="195">
        <v>128691.49999999999</v>
      </c>
      <c r="P1519" s="195">
        <v>126978</v>
      </c>
      <c r="Q1519" s="195">
        <v>125366.5</v>
      </c>
      <c r="R1519" s="195">
        <v>123952.5</v>
      </c>
      <c r="S1519" s="195">
        <v>122655.5</v>
      </c>
      <c r="T1519" s="195">
        <v>121741</v>
      </c>
      <c r="U1519" s="195">
        <v>121097.5</v>
      </c>
      <c r="V1519" s="195">
        <v>120217</v>
      </c>
      <c r="W1519" s="195">
        <v>119298.5</v>
      </c>
      <c r="X1519" s="195">
        <v>118559.5</v>
      </c>
      <c r="Y1519" s="195">
        <v>117765</v>
      </c>
      <c r="Z1519" s="195">
        <v>117084.5</v>
      </c>
      <c r="AA1519" s="195">
        <v>116755.5</v>
      </c>
      <c r="AB1519" s="195">
        <v>116730.5</v>
      </c>
      <c r="AC1519" s="195">
        <v>116866.5</v>
      </c>
      <c r="AD1519" s="195">
        <v>117239</v>
      </c>
    </row>
    <row r="1520" spans="1:30" x14ac:dyDescent="0.2">
      <c r="A1520" s="77" t="s">
        <v>38</v>
      </c>
      <c r="B1520" s="79" t="s">
        <v>175</v>
      </c>
      <c r="C1520" s="105">
        <v>30</v>
      </c>
      <c r="D1520" s="105">
        <v>34</v>
      </c>
      <c r="E1520" s="105">
        <v>112449</v>
      </c>
      <c r="F1520" s="105">
        <v>112770</v>
      </c>
      <c r="G1520" s="105">
        <v>114159</v>
      </c>
      <c r="H1520" s="105">
        <v>116301</v>
      </c>
      <c r="I1520" s="105">
        <v>118635</v>
      </c>
      <c r="J1520" s="105">
        <v>120774</v>
      </c>
      <c r="K1520" s="105">
        <v>122872</v>
      </c>
      <c r="L1520" s="195">
        <v>123922</v>
      </c>
      <c r="M1520" s="195">
        <v>125264.5</v>
      </c>
      <c r="N1520" s="195">
        <v>126010</v>
      </c>
      <c r="O1520" s="195">
        <v>127120</v>
      </c>
      <c r="P1520" s="195">
        <v>128228.00000000001</v>
      </c>
      <c r="Q1520" s="195">
        <v>128866.00000000001</v>
      </c>
      <c r="R1520" s="195">
        <v>129051.99999999999</v>
      </c>
      <c r="S1520" s="195">
        <v>128500</v>
      </c>
      <c r="T1520" s="195">
        <v>127200</v>
      </c>
      <c r="U1520" s="195">
        <v>125517.5</v>
      </c>
      <c r="V1520" s="195">
        <v>123936</v>
      </c>
      <c r="W1520" s="195">
        <v>122550</v>
      </c>
      <c r="X1520" s="195">
        <v>121280</v>
      </c>
      <c r="Y1520" s="195">
        <v>120388.5</v>
      </c>
      <c r="Z1520" s="195">
        <v>119765.5</v>
      </c>
      <c r="AA1520" s="195">
        <v>118907.5</v>
      </c>
      <c r="AB1520" s="195">
        <v>118011.5</v>
      </c>
      <c r="AC1520" s="195">
        <v>117293</v>
      </c>
      <c r="AD1520" s="195">
        <v>116518.5</v>
      </c>
    </row>
    <row r="1521" spans="1:30" x14ac:dyDescent="0.2">
      <c r="A1521" s="77" t="s">
        <v>38</v>
      </c>
      <c r="B1521" s="79" t="s">
        <v>175</v>
      </c>
      <c r="C1521" s="105">
        <v>35</v>
      </c>
      <c r="D1521" s="105">
        <v>39</v>
      </c>
      <c r="E1521" s="105">
        <v>117861</v>
      </c>
      <c r="F1521" s="105">
        <v>116797</v>
      </c>
      <c r="G1521" s="105">
        <v>114944</v>
      </c>
      <c r="H1521" s="105">
        <v>112792</v>
      </c>
      <c r="I1521" s="105">
        <v>111151</v>
      </c>
      <c r="J1521" s="105">
        <v>110535</v>
      </c>
      <c r="K1521" s="105">
        <v>110979</v>
      </c>
      <c r="L1521" s="195">
        <v>112490</v>
      </c>
      <c r="M1521" s="195">
        <v>114322</v>
      </c>
      <c r="N1521" s="195">
        <v>116824.5</v>
      </c>
      <c r="O1521" s="195">
        <v>118903.5</v>
      </c>
      <c r="P1521" s="195">
        <v>120548.5</v>
      </c>
      <c r="Q1521" s="195">
        <v>122397.5</v>
      </c>
      <c r="R1521" s="195">
        <v>123747.5</v>
      </c>
      <c r="S1521" s="195">
        <v>124506</v>
      </c>
      <c r="T1521" s="195">
        <v>125627.5</v>
      </c>
      <c r="U1521" s="195">
        <v>126747.5</v>
      </c>
      <c r="V1521" s="195">
        <v>127402.5</v>
      </c>
      <c r="W1521" s="195">
        <v>127608.5</v>
      </c>
      <c r="X1521" s="195">
        <v>127081</v>
      </c>
      <c r="Y1521" s="195">
        <v>125811.5</v>
      </c>
      <c r="Z1521" s="195">
        <v>124163</v>
      </c>
      <c r="AA1521" s="195">
        <v>122613.5</v>
      </c>
      <c r="AB1521" s="195">
        <v>121257.5</v>
      </c>
      <c r="AC1521" s="195">
        <v>120016.5</v>
      </c>
      <c r="AD1521" s="195">
        <v>119149.5</v>
      </c>
    </row>
    <row r="1522" spans="1:30" x14ac:dyDescent="0.2">
      <c r="A1522" s="77" t="s">
        <v>38</v>
      </c>
      <c r="B1522" s="79" t="s">
        <v>175</v>
      </c>
      <c r="C1522" s="105">
        <v>40</v>
      </c>
      <c r="D1522" s="105">
        <v>44</v>
      </c>
      <c r="E1522" s="105">
        <v>111136</v>
      </c>
      <c r="F1522" s="105">
        <v>112959</v>
      </c>
      <c r="G1522" s="105">
        <v>114570</v>
      </c>
      <c r="H1522" s="105">
        <v>115785</v>
      </c>
      <c r="I1522" s="105">
        <v>116347</v>
      </c>
      <c r="J1522" s="105">
        <v>116131</v>
      </c>
      <c r="K1522" s="105">
        <v>115114</v>
      </c>
      <c r="L1522" s="195">
        <v>108662</v>
      </c>
      <c r="M1522" s="195">
        <v>107541.5</v>
      </c>
      <c r="N1522" s="195">
        <v>107195.5</v>
      </c>
      <c r="O1522" s="195">
        <v>108008</v>
      </c>
      <c r="P1522" s="195">
        <v>109548</v>
      </c>
      <c r="Q1522" s="195">
        <v>110988</v>
      </c>
      <c r="R1522" s="195">
        <v>112821</v>
      </c>
      <c r="S1522" s="195">
        <v>115320</v>
      </c>
      <c r="T1522" s="195">
        <v>117400.5</v>
      </c>
      <c r="U1522" s="195">
        <v>119051</v>
      </c>
      <c r="V1522" s="195">
        <v>120903.5</v>
      </c>
      <c r="W1522" s="195">
        <v>122263.5</v>
      </c>
      <c r="X1522" s="195">
        <v>123039.5</v>
      </c>
      <c r="Y1522" s="195">
        <v>124175</v>
      </c>
      <c r="Z1522" s="195">
        <v>125308.5</v>
      </c>
      <c r="AA1522" s="195">
        <v>125980.5</v>
      </c>
      <c r="AB1522" s="195">
        <v>126207.5</v>
      </c>
      <c r="AC1522" s="195">
        <v>125707.5</v>
      </c>
      <c r="AD1522" s="195">
        <v>124470.5</v>
      </c>
    </row>
    <row r="1523" spans="1:30" x14ac:dyDescent="0.2">
      <c r="A1523" s="77" t="s">
        <v>38</v>
      </c>
      <c r="B1523" s="79" t="s">
        <v>175</v>
      </c>
      <c r="C1523" s="105">
        <v>45</v>
      </c>
      <c r="D1523" s="105">
        <v>49</v>
      </c>
      <c r="E1523" s="105">
        <v>97550</v>
      </c>
      <c r="F1523" s="105">
        <v>98819</v>
      </c>
      <c r="G1523" s="105">
        <v>101055</v>
      </c>
      <c r="H1523" s="105">
        <v>103873</v>
      </c>
      <c r="I1523" s="105">
        <v>106646</v>
      </c>
      <c r="J1523" s="105">
        <v>108977</v>
      </c>
      <c r="K1523" s="105">
        <v>110858</v>
      </c>
      <c r="L1523" s="195">
        <v>111989</v>
      </c>
      <c r="M1523" s="195">
        <v>113065</v>
      </c>
      <c r="N1523" s="195">
        <v>112887.5</v>
      </c>
      <c r="O1523" s="195">
        <v>111135</v>
      </c>
      <c r="P1523" s="195">
        <v>108761.5</v>
      </c>
      <c r="Q1523" s="195">
        <v>106943.5</v>
      </c>
      <c r="R1523" s="195">
        <v>105865.5</v>
      </c>
      <c r="S1523" s="195">
        <v>105551.5</v>
      </c>
      <c r="T1523" s="195">
        <v>106379.5</v>
      </c>
      <c r="U1523" s="195">
        <v>107924.5</v>
      </c>
      <c r="V1523" s="195">
        <v>109370.5</v>
      </c>
      <c r="W1523" s="195">
        <v>111207</v>
      </c>
      <c r="X1523" s="195">
        <v>113702</v>
      </c>
      <c r="Y1523" s="195">
        <v>115782.5</v>
      </c>
      <c r="Z1523" s="195">
        <v>117439.5</v>
      </c>
      <c r="AA1523" s="195">
        <v>119296.5</v>
      </c>
      <c r="AB1523" s="195">
        <v>120667</v>
      </c>
      <c r="AC1523" s="195">
        <v>121462.5</v>
      </c>
      <c r="AD1523" s="195">
        <v>122613</v>
      </c>
    </row>
    <row r="1524" spans="1:30" x14ac:dyDescent="0.2">
      <c r="A1524" s="77" t="s">
        <v>38</v>
      </c>
      <c r="B1524" s="79" t="s">
        <v>175</v>
      </c>
      <c r="C1524" s="105">
        <v>50</v>
      </c>
      <c r="D1524" s="105">
        <v>54</v>
      </c>
      <c r="E1524" s="105">
        <v>96737</v>
      </c>
      <c r="F1524" s="105">
        <v>96236</v>
      </c>
      <c r="G1524" s="105">
        <v>95356</v>
      </c>
      <c r="H1524" s="105">
        <v>94471</v>
      </c>
      <c r="I1524" s="105">
        <v>94168</v>
      </c>
      <c r="J1524" s="105">
        <v>94801</v>
      </c>
      <c r="K1524" s="105">
        <v>96137</v>
      </c>
      <c r="L1524" s="195">
        <v>98430</v>
      </c>
      <c r="M1524" s="195">
        <v>99568</v>
      </c>
      <c r="N1524" s="195">
        <v>101455.5</v>
      </c>
      <c r="O1524" s="195">
        <v>104360.5</v>
      </c>
      <c r="P1524" s="195">
        <v>107331</v>
      </c>
      <c r="Q1524" s="195">
        <v>109348.5</v>
      </c>
      <c r="R1524" s="195">
        <v>110433</v>
      </c>
      <c r="S1524" s="195">
        <v>110292.5</v>
      </c>
      <c r="T1524" s="195">
        <v>108612.5</v>
      </c>
      <c r="U1524" s="195">
        <v>106329</v>
      </c>
      <c r="V1524" s="195">
        <v>104592</v>
      </c>
      <c r="W1524" s="195">
        <v>103580.5</v>
      </c>
      <c r="X1524" s="195">
        <v>103317</v>
      </c>
      <c r="Y1524" s="195">
        <v>104169.5</v>
      </c>
      <c r="Z1524" s="195">
        <v>105724</v>
      </c>
      <c r="AA1524" s="195">
        <v>107181.5</v>
      </c>
      <c r="AB1524" s="195">
        <v>109023.5</v>
      </c>
      <c r="AC1524" s="195">
        <v>111514.5</v>
      </c>
      <c r="AD1524" s="195">
        <v>113597</v>
      </c>
    </row>
    <row r="1525" spans="1:30" x14ac:dyDescent="0.2">
      <c r="A1525" s="77" t="s">
        <v>38</v>
      </c>
      <c r="B1525" s="79" t="s">
        <v>175</v>
      </c>
      <c r="C1525" s="105">
        <v>55</v>
      </c>
      <c r="D1525" s="105">
        <v>59</v>
      </c>
      <c r="E1525" s="105">
        <v>88988</v>
      </c>
      <c r="F1525" s="105">
        <v>90005</v>
      </c>
      <c r="G1525" s="105">
        <v>91029</v>
      </c>
      <c r="H1525" s="105">
        <v>91931</v>
      </c>
      <c r="I1525" s="105">
        <v>92533</v>
      </c>
      <c r="J1525" s="105">
        <v>92752</v>
      </c>
      <c r="K1525" s="105">
        <v>92332</v>
      </c>
      <c r="L1525" s="195">
        <v>95087</v>
      </c>
      <c r="M1525" s="195">
        <v>94879.5</v>
      </c>
      <c r="N1525" s="195">
        <v>94529.5</v>
      </c>
      <c r="O1525" s="195">
        <v>94075</v>
      </c>
      <c r="P1525" s="195">
        <v>93988.5</v>
      </c>
      <c r="Q1525" s="195">
        <v>94669.5</v>
      </c>
      <c r="R1525" s="195">
        <v>95831</v>
      </c>
      <c r="S1525" s="195">
        <v>97717</v>
      </c>
      <c r="T1525" s="195">
        <v>100584.5</v>
      </c>
      <c r="U1525" s="195">
        <v>103512</v>
      </c>
      <c r="V1525" s="195">
        <v>105518</v>
      </c>
      <c r="W1525" s="195">
        <v>106619.5</v>
      </c>
      <c r="X1525" s="195">
        <v>106537.5</v>
      </c>
      <c r="Y1525" s="195">
        <v>104970.5</v>
      </c>
      <c r="Z1525" s="195">
        <v>102823.5</v>
      </c>
      <c r="AA1525" s="195">
        <v>101209</v>
      </c>
      <c r="AB1525" s="195">
        <v>100296.5</v>
      </c>
      <c r="AC1525" s="195">
        <v>100108</v>
      </c>
      <c r="AD1525" s="195">
        <v>100999</v>
      </c>
    </row>
    <row r="1526" spans="1:30" x14ac:dyDescent="0.2">
      <c r="A1526" s="77" t="s">
        <v>38</v>
      </c>
      <c r="B1526" s="79" t="s">
        <v>175</v>
      </c>
      <c r="C1526" s="105">
        <v>60</v>
      </c>
      <c r="D1526" s="105">
        <v>64</v>
      </c>
      <c r="E1526" s="105">
        <v>75563</v>
      </c>
      <c r="F1526" s="105">
        <v>76861</v>
      </c>
      <c r="G1526" s="105">
        <v>78407</v>
      </c>
      <c r="H1526" s="105">
        <v>80095</v>
      </c>
      <c r="I1526" s="105">
        <v>81755</v>
      </c>
      <c r="J1526" s="105">
        <v>83283</v>
      </c>
      <c r="K1526" s="105">
        <v>84335</v>
      </c>
      <c r="L1526" s="195">
        <v>84301</v>
      </c>
      <c r="M1526" s="195">
        <v>85814</v>
      </c>
      <c r="N1526" s="195">
        <v>87216</v>
      </c>
      <c r="O1526" s="195">
        <v>88309.5</v>
      </c>
      <c r="P1526" s="195">
        <v>89016</v>
      </c>
      <c r="Q1526" s="195">
        <v>89275.5</v>
      </c>
      <c r="R1526" s="195">
        <v>89171.5</v>
      </c>
      <c r="S1526" s="195">
        <v>88935.5</v>
      </c>
      <c r="T1526" s="195">
        <v>88598.5</v>
      </c>
      <c r="U1526" s="195">
        <v>88612</v>
      </c>
      <c r="V1526" s="195">
        <v>89354.5</v>
      </c>
      <c r="W1526" s="195">
        <v>90553</v>
      </c>
      <c r="X1526" s="195">
        <v>92439.5</v>
      </c>
      <c r="Y1526" s="195">
        <v>95253</v>
      </c>
      <c r="Z1526" s="195">
        <v>98122.5</v>
      </c>
      <c r="AA1526" s="195">
        <v>100114.5</v>
      </c>
      <c r="AB1526" s="195">
        <v>101242</v>
      </c>
      <c r="AC1526" s="195">
        <v>101245.5</v>
      </c>
      <c r="AD1526" s="195">
        <v>99839.5</v>
      </c>
    </row>
    <row r="1527" spans="1:30" x14ac:dyDescent="0.2">
      <c r="A1527" s="77" t="s">
        <v>38</v>
      </c>
      <c r="B1527" s="79" t="s">
        <v>175</v>
      </c>
      <c r="C1527" s="105">
        <v>65</v>
      </c>
      <c r="D1527" s="105">
        <v>69</v>
      </c>
      <c r="E1527" s="105">
        <v>62538</v>
      </c>
      <c r="F1527" s="105">
        <v>63302</v>
      </c>
      <c r="G1527" s="105">
        <v>64215</v>
      </c>
      <c r="H1527" s="105">
        <v>65292</v>
      </c>
      <c r="I1527" s="105">
        <v>66567</v>
      </c>
      <c r="J1527" s="105">
        <v>68057</v>
      </c>
      <c r="K1527" s="105">
        <v>69386</v>
      </c>
      <c r="L1527" s="195">
        <v>69231</v>
      </c>
      <c r="M1527" s="195">
        <v>70674.5</v>
      </c>
      <c r="N1527" s="195">
        <v>72047.5</v>
      </c>
      <c r="O1527" s="195">
        <v>73421.5</v>
      </c>
      <c r="P1527" s="195">
        <v>74839</v>
      </c>
      <c r="Q1527" s="195">
        <v>76282</v>
      </c>
      <c r="R1527" s="195">
        <v>77783.5</v>
      </c>
      <c r="S1527" s="195">
        <v>79183</v>
      </c>
      <c r="T1527" s="195">
        <v>80299.5</v>
      </c>
      <c r="U1527" s="195">
        <v>81066.5</v>
      </c>
      <c r="V1527" s="195">
        <v>81427.5</v>
      </c>
      <c r="W1527" s="195">
        <v>81459.5</v>
      </c>
      <c r="X1527" s="195">
        <v>81375</v>
      </c>
      <c r="Y1527" s="195">
        <v>81195.5</v>
      </c>
      <c r="Z1527" s="195">
        <v>81341</v>
      </c>
      <c r="AA1527" s="195">
        <v>82162.5</v>
      </c>
      <c r="AB1527" s="195">
        <v>83404</v>
      </c>
      <c r="AC1527" s="195">
        <v>85284.5</v>
      </c>
      <c r="AD1527" s="195">
        <v>88020.5</v>
      </c>
    </row>
    <row r="1528" spans="1:30" x14ac:dyDescent="0.2">
      <c r="A1528" s="77" t="s">
        <v>38</v>
      </c>
      <c r="B1528" s="79" t="s">
        <v>175</v>
      </c>
      <c r="C1528" s="105">
        <v>70</v>
      </c>
      <c r="D1528" s="105">
        <v>74</v>
      </c>
      <c r="E1528" s="105">
        <v>49528</v>
      </c>
      <c r="F1528" s="105">
        <v>50092</v>
      </c>
      <c r="G1528" s="105">
        <v>50720</v>
      </c>
      <c r="H1528" s="105">
        <v>51448</v>
      </c>
      <c r="I1528" s="105">
        <v>52313</v>
      </c>
      <c r="J1528" s="105">
        <v>53325</v>
      </c>
      <c r="K1528" s="105">
        <v>54119</v>
      </c>
      <c r="L1528" s="195">
        <v>53044.5</v>
      </c>
      <c r="M1528" s="195">
        <v>54020.5</v>
      </c>
      <c r="N1528" s="195">
        <v>55295</v>
      </c>
      <c r="O1528" s="195">
        <v>56645.5</v>
      </c>
      <c r="P1528" s="195">
        <v>58001</v>
      </c>
      <c r="Q1528" s="195">
        <v>59407</v>
      </c>
      <c r="R1528" s="195">
        <v>60791.5</v>
      </c>
      <c r="S1528" s="195">
        <v>62121.5</v>
      </c>
      <c r="T1528" s="195">
        <v>63454.5</v>
      </c>
      <c r="U1528" s="195">
        <v>64831.999999999993</v>
      </c>
      <c r="V1528" s="195">
        <v>66240.5</v>
      </c>
      <c r="W1528" s="195">
        <v>67704.5</v>
      </c>
      <c r="X1528" s="195">
        <v>69081</v>
      </c>
      <c r="Y1528" s="195">
        <v>70207</v>
      </c>
      <c r="Z1528" s="195">
        <v>71027.5</v>
      </c>
      <c r="AA1528" s="195">
        <v>71496</v>
      </c>
      <c r="AB1528" s="195">
        <v>71681</v>
      </c>
      <c r="AC1528" s="195">
        <v>71768</v>
      </c>
      <c r="AD1528" s="195">
        <v>71767</v>
      </c>
    </row>
    <row r="1529" spans="1:30" x14ac:dyDescent="0.2">
      <c r="A1529" s="77" t="s">
        <v>38</v>
      </c>
      <c r="B1529" s="79" t="s">
        <v>175</v>
      </c>
      <c r="C1529" s="105">
        <v>75</v>
      </c>
      <c r="D1529" s="105">
        <v>79</v>
      </c>
      <c r="E1529" s="105">
        <v>35667</v>
      </c>
      <c r="F1529" s="105">
        <v>35922</v>
      </c>
      <c r="G1529" s="105">
        <v>36448</v>
      </c>
      <c r="H1529" s="105">
        <v>37156</v>
      </c>
      <c r="I1529" s="105">
        <v>37926</v>
      </c>
      <c r="J1529" s="105">
        <v>38711</v>
      </c>
      <c r="K1529" s="105">
        <v>39329</v>
      </c>
      <c r="L1529" s="195">
        <v>39109</v>
      </c>
      <c r="M1529" s="195">
        <v>39615.5</v>
      </c>
      <c r="N1529" s="195">
        <v>40067</v>
      </c>
      <c r="O1529" s="195">
        <v>40590.5</v>
      </c>
      <c r="P1529" s="195">
        <v>41256</v>
      </c>
      <c r="Q1529" s="195">
        <v>42013.5</v>
      </c>
      <c r="R1529" s="195">
        <v>42938.5</v>
      </c>
      <c r="S1529" s="195">
        <v>44101</v>
      </c>
      <c r="T1529" s="195">
        <v>45325</v>
      </c>
      <c r="U1529" s="195">
        <v>46560.5</v>
      </c>
      <c r="V1529" s="195">
        <v>47844.5</v>
      </c>
      <c r="W1529" s="195">
        <v>49116</v>
      </c>
      <c r="X1529" s="195">
        <v>50350.5</v>
      </c>
      <c r="Y1529" s="195">
        <v>51594</v>
      </c>
      <c r="Z1529" s="195">
        <v>52880.5</v>
      </c>
      <c r="AA1529" s="195">
        <v>54201</v>
      </c>
      <c r="AB1529" s="195">
        <v>55574</v>
      </c>
      <c r="AC1529" s="195">
        <v>56877</v>
      </c>
      <c r="AD1529" s="195">
        <v>57971.5</v>
      </c>
    </row>
    <row r="1530" spans="1:30" x14ac:dyDescent="0.2">
      <c r="A1530" s="77" t="s">
        <v>38</v>
      </c>
      <c r="B1530" s="79" t="s">
        <v>175</v>
      </c>
      <c r="C1530" s="105">
        <v>80</v>
      </c>
      <c r="D1530" s="105">
        <v>84</v>
      </c>
      <c r="E1530" s="105">
        <v>25027</v>
      </c>
      <c r="F1530" s="105">
        <v>24938</v>
      </c>
      <c r="G1530" s="105">
        <v>24641</v>
      </c>
      <c r="H1530" s="105">
        <v>24319</v>
      </c>
      <c r="I1530" s="105">
        <v>24168</v>
      </c>
      <c r="J1530" s="105">
        <v>24278</v>
      </c>
      <c r="K1530" s="105">
        <v>24745</v>
      </c>
      <c r="L1530" s="195">
        <v>25606</v>
      </c>
      <c r="M1530" s="195">
        <v>25809</v>
      </c>
      <c r="N1530" s="195">
        <v>26043.5</v>
      </c>
      <c r="O1530" s="195">
        <v>26328.5</v>
      </c>
      <c r="P1530" s="195">
        <v>26682</v>
      </c>
      <c r="Q1530" s="195">
        <v>27129.5</v>
      </c>
      <c r="R1530" s="195">
        <v>27604.5</v>
      </c>
      <c r="S1530" s="195">
        <v>28037.5</v>
      </c>
      <c r="T1530" s="195">
        <v>28526.5</v>
      </c>
      <c r="U1530" s="195">
        <v>29127</v>
      </c>
      <c r="V1530" s="195">
        <v>29803</v>
      </c>
      <c r="W1530" s="195">
        <v>30603</v>
      </c>
      <c r="X1530" s="195">
        <v>31574</v>
      </c>
      <c r="Y1530" s="195">
        <v>32590.5</v>
      </c>
      <c r="Z1530" s="195">
        <v>33622</v>
      </c>
      <c r="AA1530" s="195">
        <v>34696.5</v>
      </c>
      <c r="AB1530" s="195">
        <v>35768.5</v>
      </c>
      <c r="AC1530" s="195">
        <v>36824</v>
      </c>
      <c r="AD1530" s="195">
        <v>37891.5</v>
      </c>
    </row>
    <row r="1531" spans="1:30" x14ac:dyDescent="0.2">
      <c r="A1531" s="77" t="s">
        <v>38</v>
      </c>
      <c r="B1531" s="79" t="s">
        <v>175</v>
      </c>
      <c r="C1531" s="105">
        <v>85</v>
      </c>
      <c r="D1531" s="105">
        <v>89</v>
      </c>
      <c r="E1531" s="105">
        <v>12812</v>
      </c>
      <c r="F1531" s="105">
        <v>13393</v>
      </c>
      <c r="G1531" s="105">
        <v>13823</v>
      </c>
      <c r="H1531" s="105">
        <v>14036</v>
      </c>
      <c r="I1531" s="105">
        <v>14052</v>
      </c>
      <c r="J1531" s="105">
        <v>13862</v>
      </c>
      <c r="K1531" s="105">
        <v>14065</v>
      </c>
      <c r="L1531" s="195">
        <v>13780</v>
      </c>
      <c r="M1531" s="195">
        <v>13919</v>
      </c>
      <c r="N1531" s="195">
        <v>14069</v>
      </c>
      <c r="O1531" s="195">
        <v>14235.5</v>
      </c>
      <c r="P1531" s="195">
        <v>14414.5</v>
      </c>
      <c r="Q1531" s="195">
        <v>14599</v>
      </c>
      <c r="R1531" s="195">
        <v>14792</v>
      </c>
      <c r="S1531" s="195">
        <v>15006</v>
      </c>
      <c r="T1531" s="195">
        <v>15253</v>
      </c>
      <c r="U1531" s="195">
        <v>15543</v>
      </c>
      <c r="V1531" s="195">
        <v>15891.5</v>
      </c>
      <c r="W1531" s="195">
        <v>16256</v>
      </c>
      <c r="X1531" s="195">
        <v>16595</v>
      </c>
      <c r="Y1531" s="195">
        <v>16973.5</v>
      </c>
      <c r="Z1531" s="195">
        <v>17427.5</v>
      </c>
      <c r="AA1531" s="195">
        <v>17937</v>
      </c>
      <c r="AB1531" s="195">
        <v>18526</v>
      </c>
      <c r="AC1531" s="195">
        <v>19218.5</v>
      </c>
      <c r="AD1531" s="195">
        <v>19942.5</v>
      </c>
    </row>
    <row r="1532" spans="1:30" x14ac:dyDescent="0.2">
      <c r="A1532" s="77" t="s">
        <v>38</v>
      </c>
      <c r="B1532" s="79" t="s">
        <v>175</v>
      </c>
      <c r="C1532" s="105">
        <v>90</v>
      </c>
      <c r="D1532" s="105">
        <v>94</v>
      </c>
      <c r="E1532" s="105">
        <v>4271</v>
      </c>
      <c r="F1532" s="105">
        <v>4786</v>
      </c>
      <c r="G1532" s="105">
        <v>5110</v>
      </c>
      <c r="H1532" s="105">
        <v>5291</v>
      </c>
      <c r="I1532" s="105">
        <v>5292</v>
      </c>
      <c r="J1532" s="105">
        <v>5155</v>
      </c>
      <c r="K1532" s="105">
        <v>5692</v>
      </c>
      <c r="L1532" s="195">
        <v>5493.5</v>
      </c>
      <c r="M1532" s="195">
        <v>5621</v>
      </c>
      <c r="N1532" s="195">
        <v>5737.5</v>
      </c>
      <c r="O1532" s="195">
        <v>5843</v>
      </c>
      <c r="P1532" s="195">
        <v>5938</v>
      </c>
      <c r="Q1532" s="195">
        <v>6029</v>
      </c>
      <c r="R1532" s="195">
        <v>6123</v>
      </c>
      <c r="S1532" s="195">
        <v>6221</v>
      </c>
      <c r="T1532" s="195">
        <v>6327.5</v>
      </c>
      <c r="U1532" s="195">
        <v>6442</v>
      </c>
      <c r="V1532" s="195">
        <v>6559</v>
      </c>
      <c r="W1532" s="195">
        <v>6682</v>
      </c>
      <c r="X1532" s="195">
        <v>6817</v>
      </c>
      <c r="Y1532" s="195">
        <v>6969</v>
      </c>
      <c r="Z1532" s="195">
        <v>7143.5</v>
      </c>
      <c r="AA1532" s="195">
        <v>7349</v>
      </c>
      <c r="AB1532" s="195">
        <v>7561.5</v>
      </c>
      <c r="AC1532" s="195">
        <v>7760.5</v>
      </c>
      <c r="AD1532" s="195">
        <v>7983</v>
      </c>
    </row>
    <row r="1533" spans="1:30" x14ac:dyDescent="0.2">
      <c r="A1533" s="77" t="s">
        <v>38</v>
      </c>
      <c r="B1533" s="79" t="s">
        <v>175</v>
      </c>
      <c r="C1533" s="105">
        <v>95</v>
      </c>
      <c r="D1533" s="105">
        <v>99</v>
      </c>
      <c r="E1533" s="105">
        <v>953</v>
      </c>
      <c r="F1533" s="105">
        <v>1043</v>
      </c>
      <c r="G1533" s="105">
        <v>1208</v>
      </c>
      <c r="H1533" s="105">
        <v>1340</v>
      </c>
      <c r="I1533" s="105">
        <v>1354</v>
      </c>
      <c r="J1533" s="105">
        <v>1192</v>
      </c>
      <c r="K1533" s="105">
        <v>1322</v>
      </c>
      <c r="L1533" s="195">
        <v>1404.5</v>
      </c>
      <c r="M1533" s="195">
        <v>1465.5</v>
      </c>
      <c r="N1533" s="195">
        <v>1522.5</v>
      </c>
      <c r="O1533" s="195">
        <v>1576</v>
      </c>
      <c r="P1533" s="195">
        <v>1627</v>
      </c>
      <c r="Q1533" s="195">
        <v>1674.5</v>
      </c>
      <c r="R1533" s="195">
        <v>1719</v>
      </c>
      <c r="S1533" s="195">
        <v>1761.5</v>
      </c>
      <c r="T1533" s="195">
        <v>1800.5</v>
      </c>
      <c r="U1533" s="195">
        <v>1837</v>
      </c>
      <c r="V1533" s="195">
        <v>1873.5</v>
      </c>
      <c r="W1533" s="195">
        <v>1911.5</v>
      </c>
      <c r="X1533" s="195">
        <v>1951</v>
      </c>
      <c r="Y1533" s="195">
        <v>1993.5</v>
      </c>
      <c r="Z1533" s="195">
        <v>2040</v>
      </c>
      <c r="AA1533" s="195">
        <v>2088.5</v>
      </c>
      <c r="AB1533" s="195">
        <v>2138</v>
      </c>
      <c r="AC1533" s="195">
        <v>2193</v>
      </c>
      <c r="AD1533" s="195">
        <v>2255.5</v>
      </c>
    </row>
    <row r="1534" spans="1:30" x14ac:dyDescent="0.2">
      <c r="A1534" s="77" t="s">
        <v>38</v>
      </c>
      <c r="B1534" s="79" t="s">
        <v>175</v>
      </c>
      <c r="C1534" s="105">
        <v>100</v>
      </c>
      <c r="D1534" s="105">
        <v>104</v>
      </c>
      <c r="E1534" s="105">
        <v>196</v>
      </c>
      <c r="F1534" s="105">
        <v>198</v>
      </c>
      <c r="G1534" s="105">
        <v>198</v>
      </c>
      <c r="H1534" s="105">
        <v>199</v>
      </c>
      <c r="I1534" s="105">
        <v>201</v>
      </c>
      <c r="J1534" s="105">
        <v>205</v>
      </c>
      <c r="K1534" s="105">
        <v>212</v>
      </c>
      <c r="L1534" s="195">
        <v>219.5</v>
      </c>
      <c r="M1534" s="195">
        <v>235.5</v>
      </c>
      <c r="N1534" s="195">
        <v>250.5</v>
      </c>
      <c r="O1534" s="195">
        <v>265</v>
      </c>
      <c r="P1534" s="195">
        <v>279</v>
      </c>
      <c r="Q1534" s="195">
        <v>293</v>
      </c>
      <c r="R1534" s="195">
        <v>307</v>
      </c>
      <c r="S1534" s="195">
        <v>319.5</v>
      </c>
      <c r="T1534" s="195">
        <v>331</v>
      </c>
      <c r="U1534" s="195">
        <v>342.5</v>
      </c>
      <c r="V1534" s="195">
        <v>354.5</v>
      </c>
      <c r="W1534" s="195">
        <v>366</v>
      </c>
      <c r="X1534" s="195">
        <v>376.5</v>
      </c>
      <c r="Y1534" s="195">
        <v>386.5</v>
      </c>
      <c r="Z1534" s="195">
        <v>395</v>
      </c>
      <c r="AA1534" s="195">
        <v>404.5</v>
      </c>
      <c r="AB1534" s="195">
        <v>415</v>
      </c>
      <c r="AC1534" s="195">
        <v>425.5</v>
      </c>
      <c r="AD1534" s="195">
        <v>437</v>
      </c>
    </row>
    <row r="1535" spans="1:30" x14ac:dyDescent="0.2">
      <c r="A1535" s="77" t="s">
        <v>38</v>
      </c>
      <c r="B1535" s="79" t="s">
        <v>176</v>
      </c>
      <c r="C1535" s="105">
        <v>0</v>
      </c>
      <c r="D1535" s="105">
        <v>4</v>
      </c>
      <c r="E1535" s="105">
        <v>116376</v>
      </c>
      <c r="F1535" s="105">
        <v>117508</v>
      </c>
      <c r="G1535" s="105">
        <v>117642</v>
      </c>
      <c r="H1535" s="105">
        <v>117064</v>
      </c>
      <c r="I1535" s="105">
        <v>116289</v>
      </c>
      <c r="J1535" s="105">
        <v>115658</v>
      </c>
      <c r="K1535" s="105">
        <v>114762</v>
      </c>
      <c r="L1535" s="195">
        <v>90525</v>
      </c>
      <c r="M1535" s="195">
        <v>87805</v>
      </c>
      <c r="N1535" s="195">
        <v>86477.5</v>
      </c>
      <c r="O1535" s="195">
        <v>86155.5</v>
      </c>
      <c r="P1535" s="195">
        <v>86140</v>
      </c>
      <c r="Q1535" s="195">
        <v>86086</v>
      </c>
      <c r="R1535" s="195">
        <v>86080.5</v>
      </c>
      <c r="S1535" s="195">
        <v>86082</v>
      </c>
      <c r="T1535" s="195">
        <v>86070.5</v>
      </c>
      <c r="U1535" s="195">
        <v>85984</v>
      </c>
      <c r="V1535" s="195">
        <v>85828.5</v>
      </c>
      <c r="W1535" s="195">
        <v>85626.5</v>
      </c>
      <c r="X1535" s="195">
        <v>85328</v>
      </c>
      <c r="Y1535" s="195">
        <v>84957</v>
      </c>
      <c r="Z1535" s="195">
        <v>84540.5</v>
      </c>
      <c r="AA1535" s="195">
        <v>84021.5</v>
      </c>
      <c r="AB1535" s="195">
        <v>83394</v>
      </c>
      <c r="AC1535" s="195">
        <v>82712.5</v>
      </c>
      <c r="AD1535" s="195">
        <v>81957.5</v>
      </c>
    </row>
    <row r="1536" spans="1:30" x14ac:dyDescent="0.2">
      <c r="A1536" s="77" t="s">
        <v>38</v>
      </c>
      <c r="B1536" s="79" t="s">
        <v>176</v>
      </c>
      <c r="C1536" s="105">
        <v>5</v>
      </c>
      <c r="D1536" s="105">
        <v>9</v>
      </c>
      <c r="E1536" s="105">
        <v>114574</v>
      </c>
      <c r="F1536" s="105">
        <v>113889</v>
      </c>
      <c r="G1536" s="105">
        <v>113832</v>
      </c>
      <c r="H1536" s="105">
        <v>114353</v>
      </c>
      <c r="I1536" s="105">
        <v>115141</v>
      </c>
      <c r="J1536" s="105">
        <v>115718</v>
      </c>
      <c r="K1536" s="105">
        <v>116073</v>
      </c>
      <c r="L1536" s="195">
        <v>113453</v>
      </c>
      <c r="M1536" s="195">
        <v>110330.5</v>
      </c>
      <c r="N1536" s="195">
        <v>105807</v>
      </c>
      <c r="O1536" s="195">
        <v>100179</v>
      </c>
      <c r="P1536" s="195">
        <v>94568.5</v>
      </c>
      <c r="Q1536" s="195">
        <v>90290</v>
      </c>
      <c r="R1536" s="195">
        <v>87573.5</v>
      </c>
      <c r="S1536" s="195">
        <v>86248.5</v>
      </c>
      <c r="T1536" s="195">
        <v>85929</v>
      </c>
      <c r="U1536" s="195">
        <v>85915.5</v>
      </c>
      <c r="V1536" s="195">
        <v>85862</v>
      </c>
      <c r="W1536" s="195">
        <v>85857.5</v>
      </c>
      <c r="X1536" s="195">
        <v>85861</v>
      </c>
      <c r="Y1536" s="195">
        <v>85851</v>
      </c>
      <c r="Z1536" s="195">
        <v>85766</v>
      </c>
      <c r="AA1536" s="195">
        <v>85612.5</v>
      </c>
      <c r="AB1536" s="195">
        <v>85411.5</v>
      </c>
      <c r="AC1536" s="195">
        <v>85113.5</v>
      </c>
      <c r="AD1536" s="195">
        <v>84743.5</v>
      </c>
    </row>
    <row r="1537" spans="1:30" x14ac:dyDescent="0.2">
      <c r="A1537" s="77" t="s">
        <v>38</v>
      </c>
      <c r="B1537" s="79" t="s">
        <v>176</v>
      </c>
      <c r="C1537" s="105">
        <v>10</v>
      </c>
      <c r="D1537" s="105">
        <v>14</v>
      </c>
      <c r="E1537" s="105">
        <v>120916</v>
      </c>
      <c r="F1537" s="105">
        <v>119360</v>
      </c>
      <c r="G1537" s="105">
        <v>117769</v>
      </c>
      <c r="H1537" s="105">
        <v>116192</v>
      </c>
      <c r="I1537" s="105">
        <v>114842</v>
      </c>
      <c r="J1537" s="105">
        <v>113959</v>
      </c>
      <c r="K1537" s="105">
        <v>113675</v>
      </c>
      <c r="L1537" s="195">
        <v>114700</v>
      </c>
      <c r="M1537" s="195">
        <v>114638.5</v>
      </c>
      <c r="N1537" s="195">
        <v>114682</v>
      </c>
      <c r="O1537" s="195">
        <v>114855</v>
      </c>
      <c r="P1537" s="195">
        <v>114731</v>
      </c>
      <c r="Q1537" s="195">
        <v>113300</v>
      </c>
      <c r="R1537" s="195">
        <v>110181</v>
      </c>
      <c r="S1537" s="195">
        <v>105661.5</v>
      </c>
      <c r="T1537" s="195">
        <v>100038</v>
      </c>
      <c r="U1537" s="195">
        <v>94431.5</v>
      </c>
      <c r="V1537" s="195">
        <v>90156.5</v>
      </c>
      <c r="W1537" s="195">
        <v>87442.5</v>
      </c>
      <c r="X1537" s="195">
        <v>86119.5</v>
      </c>
      <c r="Y1537" s="195">
        <v>85800.5</v>
      </c>
      <c r="Z1537" s="195">
        <v>85786.5</v>
      </c>
      <c r="AA1537" s="195">
        <v>85734</v>
      </c>
      <c r="AB1537" s="195">
        <v>85731.5</v>
      </c>
      <c r="AC1537" s="195">
        <v>85735.5</v>
      </c>
      <c r="AD1537" s="195">
        <v>85726.5</v>
      </c>
    </row>
    <row r="1538" spans="1:30" x14ac:dyDescent="0.2">
      <c r="A1538" s="77" t="s">
        <v>38</v>
      </c>
      <c r="B1538" s="79" t="s">
        <v>176</v>
      </c>
      <c r="C1538" s="105">
        <v>15</v>
      </c>
      <c r="D1538" s="105">
        <v>19</v>
      </c>
      <c r="E1538" s="105">
        <v>126124</v>
      </c>
      <c r="F1538" s="105">
        <v>124921</v>
      </c>
      <c r="G1538" s="105">
        <v>123830</v>
      </c>
      <c r="H1538" s="105">
        <v>122781</v>
      </c>
      <c r="I1538" s="105">
        <v>121612</v>
      </c>
      <c r="J1538" s="105">
        <v>120242</v>
      </c>
      <c r="K1538" s="105">
        <v>118736</v>
      </c>
      <c r="L1538" s="195">
        <v>117725</v>
      </c>
      <c r="M1538" s="195">
        <v>116756</v>
      </c>
      <c r="N1538" s="195">
        <v>115996.5</v>
      </c>
      <c r="O1538" s="195">
        <v>115251.5</v>
      </c>
      <c r="P1538" s="195">
        <v>114630</v>
      </c>
      <c r="Q1538" s="195">
        <v>114306.5</v>
      </c>
      <c r="R1538" s="195">
        <v>114247.5</v>
      </c>
      <c r="S1538" s="195">
        <v>114294</v>
      </c>
      <c r="T1538" s="195">
        <v>114469</v>
      </c>
      <c r="U1538" s="195">
        <v>114347</v>
      </c>
      <c r="V1538" s="195">
        <v>112918</v>
      </c>
      <c r="W1538" s="195">
        <v>109803.5</v>
      </c>
      <c r="X1538" s="195">
        <v>105289.5</v>
      </c>
      <c r="Y1538" s="195">
        <v>99672</v>
      </c>
      <c r="Z1538" s="195">
        <v>94073</v>
      </c>
      <c r="AA1538" s="195">
        <v>89804.5</v>
      </c>
      <c r="AB1538" s="195">
        <v>87094.5</v>
      </c>
      <c r="AC1538" s="195">
        <v>85774</v>
      </c>
      <c r="AD1538" s="195">
        <v>85457.5</v>
      </c>
    </row>
    <row r="1539" spans="1:30" x14ac:dyDescent="0.2">
      <c r="A1539" s="77" t="s">
        <v>38</v>
      </c>
      <c r="B1539" s="79" t="s">
        <v>176</v>
      </c>
      <c r="C1539" s="105">
        <v>20</v>
      </c>
      <c r="D1539" s="105">
        <v>24</v>
      </c>
      <c r="E1539" s="105">
        <v>128380</v>
      </c>
      <c r="F1539" s="105">
        <v>128388</v>
      </c>
      <c r="G1539" s="105">
        <v>127889</v>
      </c>
      <c r="H1539" s="105">
        <v>127006</v>
      </c>
      <c r="I1539" s="105">
        <v>125951</v>
      </c>
      <c r="J1539" s="105">
        <v>124869</v>
      </c>
      <c r="K1539" s="105">
        <v>123835</v>
      </c>
      <c r="L1539" s="195">
        <v>122370.5</v>
      </c>
      <c r="M1539" s="195">
        <v>120872</v>
      </c>
      <c r="N1539" s="195">
        <v>119499.5</v>
      </c>
      <c r="O1539" s="195">
        <v>118498.5</v>
      </c>
      <c r="P1539" s="195">
        <v>117776</v>
      </c>
      <c r="Q1539" s="195">
        <v>116840.5</v>
      </c>
      <c r="R1539" s="195">
        <v>115876</v>
      </c>
      <c r="S1539" s="195">
        <v>115122.5</v>
      </c>
      <c r="T1539" s="195">
        <v>114382.5</v>
      </c>
      <c r="U1539" s="195">
        <v>113765.5</v>
      </c>
      <c r="V1539" s="195">
        <v>113448</v>
      </c>
      <c r="W1539" s="195">
        <v>113393.5</v>
      </c>
      <c r="X1539" s="195">
        <v>113443</v>
      </c>
      <c r="Y1539" s="195">
        <v>113620.5</v>
      </c>
      <c r="Z1539" s="195">
        <v>113501.5</v>
      </c>
      <c r="AA1539" s="195">
        <v>112079.5</v>
      </c>
      <c r="AB1539" s="195">
        <v>108973.5</v>
      </c>
      <c r="AC1539" s="195">
        <v>104469</v>
      </c>
      <c r="AD1539" s="195">
        <v>98863.5</v>
      </c>
    </row>
    <row r="1540" spans="1:30" x14ac:dyDescent="0.2">
      <c r="A1540" s="77" t="s">
        <v>38</v>
      </c>
      <c r="B1540" s="79" t="s">
        <v>176</v>
      </c>
      <c r="C1540" s="105">
        <v>25</v>
      </c>
      <c r="D1540" s="105">
        <v>29</v>
      </c>
      <c r="E1540" s="105">
        <v>120137</v>
      </c>
      <c r="F1540" s="105">
        <v>121884</v>
      </c>
      <c r="G1540" s="105">
        <v>123617</v>
      </c>
      <c r="H1540" s="105">
        <v>125150</v>
      </c>
      <c r="I1540" s="105">
        <v>126259</v>
      </c>
      <c r="J1540" s="105">
        <v>126815</v>
      </c>
      <c r="K1540" s="105">
        <v>127001</v>
      </c>
      <c r="L1540" s="195">
        <v>126718.5</v>
      </c>
      <c r="M1540" s="195">
        <v>126927.5</v>
      </c>
      <c r="N1540" s="195">
        <v>126333.5</v>
      </c>
      <c r="O1540" s="195">
        <v>124922.5</v>
      </c>
      <c r="P1540" s="195">
        <v>123082.5</v>
      </c>
      <c r="Q1540" s="195">
        <v>121355.5</v>
      </c>
      <c r="R1540" s="195">
        <v>119865</v>
      </c>
      <c r="S1540" s="195">
        <v>118500.5</v>
      </c>
      <c r="T1540" s="195">
        <v>117505</v>
      </c>
      <c r="U1540" s="195">
        <v>116786.5</v>
      </c>
      <c r="V1540" s="195">
        <v>115857</v>
      </c>
      <c r="W1540" s="195">
        <v>114899</v>
      </c>
      <c r="X1540" s="195">
        <v>114150</v>
      </c>
      <c r="Y1540" s="195">
        <v>113416</v>
      </c>
      <c r="Z1540" s="195">
        <v>112804.5</v>
      </c>
      <c r="AA1540" s="195">
        <v>112490.5</v>
      </c>
      <c r="AB1540" s="195">
        <v>112439.5</v>
      </c>
      <c r="AC1540" s="195">
        <v>112492</v>
      </c>
      <c r="AD1540" s="195">
        <v>112673</v>
      </c>
    </row>
    <row r="1541" spans="1:30" x14ac:dyDescent="0.2">
      <c r="A1541" s="77" t="s">
        <v>38</v>
      </c>
      <c r="B1541" s="79" t="s">
        <v>176</v>
      </c>
      <c r="C1541" s="105">
        <v>30</v>
      </c>
      <c r="D1541" s="105">
        <v>34</v>
      </c>
      <c r="E1541" s="105">
        <v>111991</v>
      </c>
      <c r="F1541" s="105">
        <v>112057</v>
      </c>
      <c r="G1541" s="105">
        <v>113182</v>
      </c>
      <c r="H1541" s="105">
        <v>115034</v>
      </c>
      <c r="I1541" s="105">
        <v>117046</v>
      </c>
      <c r="J1541" s="105">
        <v>118842</v>
      </c>
      <c r="K1541" s="105">
        <v>120694</v>
      </c>
      <c r="L1541" s="195">
        <v>120190</v>
      </c>
      <c r="M1541" s="195">
        <v>121606.5</v>
      </c>
      <c r="N1541" s="195">
        <v>122461</v>
      </c>
      <c r="O1541" s="195">
        <v>123723.5</v>
      </c>
      <c r="P1541" s="195">
        <v>125008.5</v>
      </c>
      <c r="Q1541" s="195">
        <v>125767</v>
      </c>
      <c r="R1541" s="195">
        <v>125981</v>
      </c>
      <c r="S1541" s="195">
        <v>125392.5</v>
      </c>
      <c r="T1541" s="195">
        <v>123988</v>
      </c>
      <c r="U1541" s="195">
        <v>122159</v>
      </c>
      <c r="V1541" s="195">
        <v>120442.5</v>
      </c>
      <c r="W1541" s="195">
        <v>118960.5</v>
      </c>
      <c r="X1541" s="195">
        <v>117604.5</v>
      </c>
      <c r="Y1541" s="195">
        <v>116616.5</v>
      </c>
      <c r="Z1541" s="195">
        <v>115905</v>
      </c>
      <c r="AA1541" s="195">
        <v>114982.5</v>
      </c>
      <c r="AB1541" s="195">
        <v>114031</v>
      </c>
      <c r="AC1541" s="195">
        <v>113288.5</v>
      </c>
      <c r="AD1541" s="195">
        <v>112560.5</v>
      </c>
    </row>
    <row r="1542" spans="1:30" x14ac:dyDescent="0.2">
      <c r="A1542" s="77" t="s">
        <v>38</v>
      </c>
      <c r="B1542" s="79" t="s">
        <v>176</v>
      </c>
      <c r="C1542" s="105">
        <v>35</v>
      </c>
      <c r="D1542" s="105">
        <v>39</v>
      </c>
      <c r="E1542" s="105">
        <v>119367</v>
      </c>
      <c r="F1542" s="105">
        <v>118219</v>
      </c>
      <c r="G1542" s="105">
        <v>116181</v>
      </c>
      <c r="H1542" s="105">
        <v>113788</v>
      </c>
      <c r="I1542" s="105">
        <v>111882</v>
      </c>
      <c r="J1542" s="105">
        <v>110995</v>
      </c>
      <c r="K1542" s="105">
        <v>111136</v>
      </c>
      <c r="L1542" s="195">
        <v>110441.5</v>
      </c>
      <c r="M1542" s="195">
        <v>111757</v>
      </c>
      <c r="N1542" s="195">
        <v>113932</v>
      </c>
      <c r="O1542" s="195">
        <v>115820.5</v>
      </c>
      <c r="P1542" s="195">
        <v>117388</v>
      </c>
      <c r="Q1542" s="195">
        <v>119249.5</v>
      </c>
      <c r="R1542" s="195">
        <v>120665.5</v>
      </c>
      <c r="S1542" s="195">
        <v>121525</v>
      </c>
      <c r="T1542" s="195">
        <v>122790.5</v>
      </c>
      <c r="U1542" s="195">
        <v>124077</v>
      </c>
      <c r="V1542" s="195">
        <v>124841</v>
      </c>
      <c r="W1542" s="195">
        <v>125060.5</v>
      </c>
      <c r="X1542" s="195">
        <v>124481.5</v>
      </c>
      <c r="Y1542" s="195">
        <v>123091</v>
      </c>
      <c r="Z1542" s="195">
        <v>121276.5</v>
      </c>
      <c r="AA1542" s="195">
        <v>119575</v>
      </c>
      <c r="AB1542" s="195">
        <v>118105.5</v>
      </c>
      <c r="AC1542" s="195">
        <v>116761</v>
      </c>
      <c r="AD1542" s="195">
        <v>115784</v>
      </c>
    </row>
    <row r="1543" spans="1:30" x14ac:dyDescent="0.2">
      <c r="A1543" s="77" t="s">
        <v>38</v>
      </c>
      <c r="B1543" s="79" t="s">
        <v>176</v>
      </c>
      <c r="C1543" s="105">
        <v>40</v>
      </c>
      <c r="D1543" s="105">
        <v>44</v>
      </c>
      <c r="E1543" s="105">
        <v>113049</v>
      </c>
      <c r="F1543" s="105">
        <v>114723</v>
      </c>
      <c r="G1543" s="105">
        <v>116398</v>
      </c>
      <c r="H1543" s="105">
        <v>117782</v>
      </c>
      <c r="I1543" s="105">
        <v>118466</v>
      </c>
      <c r="J1543" s="105">
        <v>118233</v>
      </c>
      <c r="K1543" s="105">
        <v>117192</v>
      </c>
      <c r="L1543" s="195">
        <v>111003</v>
      </c>
      <c r="M1543" s="195">
        <v>109287.5</v>
      </c>
      <c r="N1543" s="195">
        <v>108176.5</v>
      </c>
      <c r="O1543" s="195">
        <v>108130</v>
      </c>
      <c r="P1543" s="195">
        <v>108791</v>
      </c>
      <c r="Q1543" s="195">
        <v>109478</v>
      </c>
      <c r="R1543" s="195">
        <v>110795.5</v>
      </c>
      <c r="S1543" s="195">
        <v>112968.5</v>
      </c>
      <c r="T1543" s="195">
        <v>114855.5</v>
      </c>
      <c r="U1543" s="195">
        <v>116422.5</v>
      </c>
      <c r="V1543" s="195">
        <v>118282.5</v>
      </c>
      <c r="W1543" s="195">
        <v>119701</v>
      </c>
      <c r="X1543" s="195">
        <v>120566</v>
      </c>
      <c r="Y1543" s="195">
        <v>121835</v>
      </c>
      <c r="Z1543" s="195">
        <v>123125.5</v>
      </c>
      <c r="AA1543" s="195">
        <v>123896</v>
      </c>
      <c r="AB1543" s="195">
        <v>124124.5</v>
      </c>
      <c r="AC1543" s="195">
        <v>123557.5</v>
      </c>
      <c r="AD1543" s="195">
        <v>122184</v>
      </c>
    </row>
    <row r="1544" spans="1:30" x14ac:dyDescent="0.2">
      <c r="A1544" s="77" t="s">
        <v>38</v>
      </c>
      <c r="B1544" s="79" t="s">
        <v>176</v>
      </c>
      <c r="C1544" s="105">
        <v>45</v>
      </c>
      <c r="D1544" s="105">
        <v>49</v>
      </c>
      <c r="E1544" s="105">
        <v>103271</v>
      </c>
      <c r="F1544" s="105">
        <v>104040</v>
      </c>
      <c r="G1544" s="105">
        <v>105596</v>
      </c>
      <c r="H1544" s="105">
        <v>107663</v>
      </c>
      <c r="I1544" s="105">
        <v>109793</v>
      </c>
      <c r="J1544" s="105">
        <v>111679</v>
      </c>
      <c r="K1544" s="105">
        <v>113432</v>
      </c>
      <c r="L1544" s="195">
        <v>114551.5</v>
      </c>
      <c r="M1544" s="195">
        <v>116016.5</v>
      </c>
      <c r="N1544" s="195">
        <v>116134.5</v>
      </c>
      <c r="O1544" s="195">
        <v>114504</v>
      </c>
      <c r="P1544" s="195">
        <v>112022.5</v>
      </c>
      <c r="Q1544" s="195">
        <v>109845</v>
      </c>
      <c r="R1544" s="195">
        <v>108159</v>
      </c>
      <c r="S1544" s="195">
        <v>107071.5</v>
      </c>
      <c r="T1544" s="195">
        <v>107039</v>
      </c>
      <c r="U1544" s="195">
        <v>107708</v>
      </c>
      <c r="V1544" s="195">
        <v>108402.5</v>
      </c>
      <c r="W1544" s="195">
        <v>109723</v>
      </c>
      <c r="X1544" s="195">
        <v>111893</v>
      </c>
      <c r="Y1544" s="195">
        <v>113778.5</v>
      </c>
      <c r="Z1544" s="195">
        <v>115346</v>
      </c>
      <c r="AA1544" s="195">
        <v>117204.5</v>
      </c>
      <c r="AB1544" s="195">
        <v>118625.5</v>
      </c>
      <c r="AC1544" s="195">
        <v>119498.5</v>
      </c>
      <c r="AD1544" s="195">
        <v>120771.5</v>
      </c>
    </row>
    <row r="1545" spans="1:30" x14ac:dyDescent="0.2">
      <c r="A1545" s="77" t="s">
        <v>38</v>
      </c>
      <c r="B1545" s="79" t="s">
        <v>176</v>
      </c>
      <c r="C1545" s="105">
        <v>50</v>
      </c>
      <c r="D1545" s="105">
        <v>54</v>
      </c>
      <c r="E1545" s="105">
        <v>104444</v>
      </c>
      <c r="F1545" s="105">
        <v>103839</v>
      </c>
      <c r="G1545" s="105">
        <v>102885</v>
      </c>
      <c r="H1545" s="105">
        <v>101898</v>
      </c>
      <c r="I1545" s="105">
        <v>101352</v>
      </c>
      <c r="J1545" s="105">
        <v>101540</v>
      </c>
      <c r="K1545" s="105">
        <v>102393</v>
      </c>
      <c r="L1545" s="195">
        <v>101026.5</v>
      </c>
      <c r="M1545" s="195">
        <v>101917</v>
      </c>
      <c r="N1545" s="195">
        <v>103748</v>
      </c>
      <c r="O1545" s="195">
        <v>106861.5</v>
      </c>
      <c r="P1545" s="195">
        <v>110372.5</v>
      </c>
      <c r="Q1545" s="195">
        <v>112934.5</v>
      </c>
      <c r="R1545" s="195">
        <v>114396</v>
      </c>
      <c r="S1545" s="195">
        <v>114529.5</v>
      </c>
      <c r="T1545" s="195">
        <v>112937.5</v>
      </c>
      <c r="U1545" s="195">
        <v>110507</v>
      </c>
      <c r="V1545" s="195">
        <v>108378</v>
      </c>
      <c r="W1545" s="195">
        <v>106734</v>
      </c>
      <c r="X1545" s="195">
        <v>105680.5</v>
      </c>
      <c r="Y1545" s="195">
        <v>105668</v>
      </c>
      <c r="Z1545" s="195">
        <v>106348.5</v>
      </c>
      <c r="AA1545" s="195">
        <v>107054</v>
      </c>
      <c r="AB1545" s="195">
        <v>108378.5</v>
      </c>
      <c r="AC1545" s="195">
        <v>110543.5</v>
      </c>
      <c r="AD1545" s="195">
        <v>112426.5</v>
      </c>
    </row>
    <row r="1546" spans="1:30" x14ac:dyDescent="0.2">
      <c r="A1546" s="77" t="s">
        <v>38</v>
      </c>
      <c r="B1546" s="79" t="s">
        <v>176</v>
      </c>
      <c r="C1546" s="105">
        <v>55</v>
      </c>
      <c r="D1546" s="105">
        <v>59</v>
      </c>
      <c r="E1546" s="105">
        <v>98936</v>
      </c>
      <c r="F1546" s="105">
        <v>100147</v>
      </c>
      <c r="G1546" s="105">
        <v>101110</v>
      </c>
      <c r="H1546" s="105">
        <v>101770</v>
      </c>
      <c r="I1546" s="105">
        <v>102062</v>
      </c>
      <c r="J1546" s="105">
        <v>101984</v>
      </c>
      <c r="K1546" s="105">
        <v>101475</v>
      </c>
      <c r="L1546" s="195">
        <v>101889</v>
      </c>
      <c r="M1546" s="195">
        <v>101324</v>
      </c>
      <c r="N1546" s="195">
        <v>100523.5</v>
      </c>
      <c r="O1546" s="195">
        <v>99524.5</v>
      </c>
      <c r="P1546" s="195">
        <v>98754.5</v>
      </c>
      <c r="Q1546" s="195">
        <v>98878</v>
      </c>
      <c r="R1546" s="195">
        <v>99786</v>
      </c>
      <c r="S1546" s="195">
        <v>101615</v>
      </c>
      <c r="T1546" s="195">
        <v>104699</v>
      </c>
      <c r="U1546" s="195">
        <v>108171</v>
      </c>
      <c r="V1546" s="195">
        <v>110712</v>
      </c>
      <c r="W1546" s="195">
        <v>112171.5</v>
      </c>
      <c r="X1546" s="195">
        <v>112326.5</v>
      </c>
      <c r="Y1546" s="195">
        <v>110790</v>
      </c>
      <c r="Z1546" s="195">
        <v>108434</v>
      </c>
      <c r="AA1546" s="195">
        <v>106374.5</v>
      </c>
      <c r="AB1546" s="195">
        <v>104791</v>
      </c>
      <c r="AC1546" s="195">
        <v>103787.5</v>
      </c>
      <c r="AD1546" s="195">
        <v>103804.5</v>
      </c>
    </row>
    <row r="1547" spans="1:30" x14ac:dyDescent="0.2">
      <c r="A1547" s="77" t="s">
        <v>38</v>
      </c>
      <c r="B1547" s="79" t="s">
        <v>176</v>
      </c>
      <c r="C1547" s="105">
        <v>60</v>
      </c>
      <c r="D1547" s="105">
        <v>64</v>
      </c>
      <c r="E1547" s="105">
        <v>85600</v>
      </c>
      <c r="F1547" s="105">
        <v>87189</v>
      </c>
      <c r="G1547" s="105">
        <v>89279</v>
      </c>
      <c r="H1547" s="105">
        <v>91610</v>
      </c>
      <c r="I1547" s="105">
        <v>93781</v>
      </c>
      <c r="J1547" s="105">
        <v>95541</v>
      </c>
      <c r="K1547" s="105">
        <v>96771</v>
      </c>
      <c r="L1547" s="195">
        <v>94462</v>
      </c>
      <c r="M1547" s="195">
        <v>95812</v>
      </c>
      <c r="N1547" s="195">
        <v>97062.5</v>
      </c>
      <c r="O1547" s="195">
        <v>97999</v>
      </c>
      <c r="P1547" s="195">
        <v>98516.5</v>
      </c>
      <c r="Q1547" s="195">
        <v>98517.5</v>
      </c>
      <c r="R1547" s="195">
        <v>98015</v>
      </c>
      <c r="S1547" s="195">
        <v>97286.5</v>
      </c>
      <c r="T1547" s="195">
        <v>96364</v>
      </c>
      <c r="U1547" s="195">
        <v>95666</v>
      </c>
      <c r="V1547" s="195">
        <v>95836.5</v>
      </c>
      <c r="W1547" s="195">
        <v>96767</v>
      </c>
      <c r="X1547" s="195">
        <v>98594.5</v>
      </c>
      <c r="Y1547" s="195">
        <v>101640</v>
      </c>
      <c r="Z1547" s="195">
        <v>105058.5</v>
      </c>
      <c r="AA1547" s="195">
        <v>107569.5</v>
      </c>
      <c r="AB1547" s="195">
        <v>109025.5</v>
      </c>
      <c r="AC1547" s="195">
        <v>109213.5</v>
      </c>
      <c r="AD1547" s="195">
        <v>107758.5</v>
      </c>
    </row>
    <row r="1548" spans="1:30" x14ac:dyDescent="0.2">
      <c r="A1548" s="77" t="s">
        <v>38</v>
      </c>
      <c r="B1548" s="79" t="s">
        <v>176</v>
      </c>
      <c r="C1548" s="105">
        <v>65</v>
      </c>
      <c r="D1548" s="105">
        <v>69</v>
      </c>
      <c r="E1548" s="105">
        <v>76785</v>
      </c>
      <c r="F1548" s="105">
        <v>77379</v>
      </c>
      <c r="G1548" s="105">
        <v>77929</v>
      </c>
      <c r="H1548" s="105">
        <v>78586</v>
      </c>
      <c r="I1548" s="105">
        <v>79582</v>
      </c>
      <c r="J1548" s="105">
        <v>81040</v>
      </c>
      <c r="K1548" s="105">
        <v>82639</v>
      </c>
      <c r="L1548" s="195">
        <v>83449.5</v>
      </c>
      <c r="M1548" s="195">
        <v>84839</v>
      </c>
      <c r="N1548" s="195">
        <v>86078.5</v>
      </c>
      <c r="O1548" s="195">
        <v>87290.5</v>
      </c>
      <c r="P1548" s="195">
        <v>88535.5</v>
      </c>
      <c r="Q1548" s="195">
        <v>89806.5</v>
      </c>
      <c r="R1548" s="195">
        <v>91155.5</v>
      </c>
      <c r="S1548" s="195">
        <v>92410.5</v>
      </c>
      <c r="T1548" s="195">
        <v>93365.5</v>
      </c>
      <c r="U1548" s="195">
        <v>93918.5</v>
      </c>
      <c r="V1548" s="195">
        <v>93978.5</v>
      </c>
      <c r="W1548" s="195">
        <v>93562</v>
      </c>
      <c r="X1548" s="195">
        <v>92930</v>
      </c>
      <c r="Y1548" s="195">
        <v>92109.5</v>
      </c>
      <c r="Z1548" s="195">
        <v>91504.5</v>
      </c>
      <c r="AA1548" s="195">
        <v>91734.5</v>
      </c>
      <c r="AB1548" s="195">
        <v>92694</v>
      </c>
      <c r="AC1548" s="195">
        <v>94514</v>
      </c>
      <c r="AD1548" s="195">
        <v>97500</v>
      </c>
    </row>
    <row r="1549" spans="1:30" x14ac:dyDescent="0.2">
      <c r="A1549" s="77" t="s">
        <v>38</v>
      </c>
      <c r="B1549" s="79" t="s">
        <v>176</v>
      </c>
      <c r="C1549" s="105">
        <v>70</v>
      </c>
      <c r="D1549" s="105">
        <v>74</v>
      </c>
      <c r="E1549" s="105">
        <v>65972</v>
      </c>
      <c r="F1549" s="105">
        <v>66501</v>
      </c>
      <c r="G1549" s="105">
        <v>67345</v>
      </c>
      <c r="H1549" s="105">
        <v>68394</v>
      </c>
      <c r="I1549" s="105">
        <v>69472</v>
      </c>
      <c r="J1549" s="105">
        <v>70486</v>
      </c>
      <c r="K1549" s="105">
        <v>71103</v>
      </c>
      <c r="L1549" s="195">
        <v>70145</v>
      </c>
      <c r="M1549" s="195">
        <v>71106.5</v>
      </c>
      <c r="N1549" s="195">
        <v>72591.5</v>
      </c>
      <c r="O1549" s="195">
        <v>74197.5</v>
      </c>
      <c r="P1549" s="195">
        <v>75725.5</v>
      </c>
      <c r="Q1549" s="195">
        <v>77216.5</v>
      </c>
      <c r="R1549" s="195">
        <v>78580</v>
      </c>
      <c r="S1549" s="195">
        <v>79807</v>
      </c>
      <c r="T1549" s="195">
        <v>81009.5</v>
      </c>
      <c r="U1549" s="195">
        <v>82245</v>
      </c>
      <c r="V1549" s="195">
        <v>83509</v>
      </c>
      <c r="W1549" s="195">
        <v>84847.5</v>
      </c>
      <c r="X1549" s="195">
        <v>86097</v>
      </c>
      <c r="Y1549" s="195">
        <v>87063.5</v>
      </c>
      <c r="Z1549" s="195">
        <v>87654.5</v>
      </c>
      <c r="AA1549" s="195">
        <v>87786.5</v>
      </c>
      <c r="AB1549" s="195">
        <v>87473.5</v>
      </c>
      <c r="AC1549" s="195">
        <v>86960</v>
      </c>
      <c r="AD1549" s="195">
        <v>86267.5</v>
      </c>
    </row>
    <row r="1550" spans="1:30" x14ac:dyDescent="0.2">
      <c r="A1550" s="77" t="s">
        <v>38</v>
      </c>
      <c r="B1550" s="79" t="s">
        <v>176</v>
      </c>
      <c r="C1550" s="105">
        <v>75</v>
      </c>
      <c r="D1550" s="105">
        <v>79</v>
      </c>
      <c r="E1550" s="105">
        <v>56524</v>
      </c>
      <c r="F1550" s="105">
        <v>56281</v>
      </c>
      <c r="G1550" s="105">
        <v>56297</v>
      </c>
      <c r="H1550" s="105">
        <v>56555</v>
      </c>
      <c r="I1550" s="105">
        <v>57041</v>
      </c>
      <c r="J1550" s="105">
        <v>57744</v>
      </c>
      <c r="K1550" s="105">
        <v>58322</v>
      </c>
      <c r="L1550" s="195">
        <v>59568.5</v>
      </c>
      <c r="M1550" s="195">
        <v>60100</v>
      </c>
      <c r="N1550" s="195">
        <v>60401</v>
      </c>
      <c r="O1550" s="195">
        <v>60716</v>
      </c>
      <c r="P1550" s="195">
        <v>61226.5</v>
      </c>
      <c r="Q1550" s="195">
        <v>61869</v>
      </c>
      <c r="R1550" s="195">
        <v>62823</v>
      </c>
      <c r="S1550" s="195">
        <v>64233.000000000007</v>
      </c>
      <c r="T1550" s="195">
        <v>65745</v>
      </c>
      <c r="U1550" s="195">
        <v>67190</v>
      </c>
      <c r="V1550" s="195">
        <v>68605.5</v>
      </c>
      <c r="W1550" s="195">
        <v>69912</v>
      </c>
      <c r="X1550" s="195">
        <v>71102</v>
      </c>
      <c r="Y1550" s="195">
        <v>72271.5</v>
      </c>
      <c r="Z1550" s="195">
        <v>73474.5</v>
      </c>
      <c r="AA1550" s="195">
        <v>74708</v>
      </c>
      <c r="AB1550" s="195">
        <v>76009.5</v>
      </c>
      <c r="AC1550" s="195">
        <v>77229.5</v>
      </c>
      <c r="AD1550" s="195">
        <v>78190</v>
      </c>
    </row>
    <row r="1551" spans="1:30" x14ac:dyDescent="0.2">
      <c r="A1551" s="77" t="s">
        <v>38</v>
      </c>
      <c r="B1551" s="79" t="s">
        <v>176</v>
      </c>
      <c r="C1551" s="105">
        <v>80</v>
      </c>
      <c r="D1551" s="105">
        <v>84</v>
      </c>
      <c r="E1551" s="105">
        <v>47324</v>
      </c>
      <c r="F1551" s="105">
        <v>46970</v>
      </c>
      <c r="G1551" s="105">
        <v>46550</v>
      </c>
      <c r="H1551" s="105">
        <v>46185</v>
      </c>
      <c r="I1551" s="105">
        <v>46000</v>
      </c>
      <c r="J1551" s="105">
        <v>46053</v>
      </c>
      <c r="K1551" s="105">
        <v>45980</v>
      </c>
      <c r="L1551" s="195">
        <v>47290.5</v>
      </c>
      <c r="M1551" s="195">
        <v>47364.5</v>
      </c>
      <c r="N1551" s="195">
        <v>47498.5</v>
      </c>
      <c r="O1551" s="195">
        <v>47725.5</v>
      </c>
      <c r="P1551" s="195">
        <v>48078</v>
      </c>
      <c r="Q1551" s="195">
        <v>48607.5</v>
      </c>
      <c r="R1551" s="195">
        <v>49135.5</v>
      </c>
      <c r="S1551" s="195">
        <v>49465</v>
      </c>
      <c r="T1551" s="195">
        <v>49809.5</v>
      </c>
      <c r="U1551" s="195">
        <v>50326.5</v>
      </c>
      <c r="V1551" s="195">
        <v>50965</v>
      </c>
      <c r="W1551" s="195">
        <v>51865.5</v>
      </c>
      <c r="X1551" s="195">
        <v>53134.5</v>
      </c>
      <c r="Y1551" s="195">
        <v>54483</v>
      </c>
      <c r="Z1551" s="195">
        <v>55780</v>
      </c>
      <c r="AA1551" s="195">
        <v>57056</v>
      </c>
      <c r="AB1551" s="195">
        <v>58244</v>
      </c>
      <c r="AC1551" s="195">
        <v>59340</v>
      </c>
      <c r="AD1551" s="195">
        <v>60420</v>
      </c>
    </row>
    <row r="1552" spans="1:30" x14ac:dyDescent="0.2">
      <c r="A1552" s="77" t="s">
        <v>38</v>
      </c>
      <c r="B1552" s="79" t="s">
        <v>176</v>
      </c>
      <c r="C1552" s="105">
        <v>85</v>
      </c>
      <c r="D1552" s="105">
        <v>89</v>
      </c>
      <c r="E1552" s="105">
        <v>32933</v>
      </c>
      <c r="F1552" s="105">
        <v>33541</v>
      </c>
      <c r="G1552" s="105">
        <v>33955</v>
      </c>
      <c r="H1552" s="105">
        <v>34165</v>
      </c>
      <c r="I1552" s="105">
        <v>34273</v>
      </c>
      <c r="J1552" s="105">
        <v>34361</v>
      </c>
      <c r="K1552" s="105">
        <v>34337</v>
      </c>
      <c r="L1552" s="195">
        <v>33754.5</v>
      </c>
      <c r="M1552" s="195">
        <v>33816</v>
      </c>
      <c r="N1552" s="195">
        <v>33894</v>
      </c>
      <c r="O1552" s="195">
        <v>33996</v>
      </c>
      <c r="P1552" s="195">
        <v>34113.5</v>
      </c>
      <c r="Q1552" s="195">
        <v>34230.5</v>
      </c>
      <c r="R1552" s="195">
        <v>34361</v>
      </c>
      <c r="S1552" s="195">
        <v>34537</v>
      </c>
      <c r="T1552" s="195">
        <v>34784</v>
      </c>
      <c r="U1552" s="195">
        <v>35124.5</v>
      </c>
      <c r="V1552" s="195">
        <v>35597.5</v>
      </c>
      <c r="W1552" s="195">
        <v>36064</v>
      </c>
      <c r="X1552" s="195">
        <v>36376</v>
      </c>
      <c r="Y1552" s="195">
        <v>36706.5</v>
      </c>
      <c r="Z1552" s="195">
        <v>37178.5</v>
      </c>
      <c r="AA1552" s="195">
        <v>37753</v>
      </c>
      <c r="AB1552" s="195">
        <v>38525</v>
      </c>
      <c r="AC1552" s="195">
        <v>39562</v>
      </c>
      <c r="AD1552" s="195">
        <v>40650.5</v>
      </c>
    </row>
    <row r="1553" spans="1:30" x14ac:dyDescent="0.2">
      <c r="A1553" s="77" t="s">
        <v>38</v>
      </c>
      <c r="B1553" s="79" t="s">
        <v>176</v>
      </c>
      <c r="C1553" s="105">
        <v>90</v>
      </c>
      <c r="D1553" s="105">
        <v>94</v>
      </c>
      <c r="E1553" s="105">
        <v>16479</v>
      </c>
      <c r="F1553" s="105">
        <v>17605</v>
      </c>
      <c r="G1553" s="105">
        <v>18381</v>
      </c>
      <c r="H1553" s="105">
        <v>19024</v>
      </c>
      <c r="I1553" s="105">
        <v>19567</v>
      </c>
      <c r="J1553" s="105">
        <v>20077</v>
      </c>
      <c r="K1553" s="105">
        <v>20828</v>
      </c>
      <c r="L1553" s="195">
        <v>19948</v>
      </c>
      <c r="M1553" s="195">
        <v>20123.5</v>
      </c>
      <c r="N1553" s="195">
        <v>20260.5</v>
      </c>
      <c r="O1553" s="195">
        <v>20368.5</v>
      </c>
      <c r="P1553" s="195">
        <v>20452.5</v>
      </c>
      <c r="Q1553" s="195">
        <v>20531.5</v>
      </c>
      <c r="R1553" s="195">
        <v>20616.5</v>
      </c>
      <c r="S1553" s="195">
        <v>20712</v>
      </c>
      <c r="T1553" s="195">
        <v>20822</v>
      </c>
      <c r="U1553" s="195">
        <v>20941</v>
      </c>
      <c r="V1553" s="195">
        <v>21060.5</v>
      </c>
      <c r="W1553" s="195">
        <v>21191</v>
      </c>
      <c r="X1553" s="195">
        <v>21352.5</v>
      </c>
      <c r="Y1553" s="195">
        <v>21561.5</v>
      </c>
      <c r="Z1553" s="195">
        <v>21832.5</v>
      </c>
      <c r="AA1553" s="195">
        <v>22188.5</v>
      </c>
      <c r="AB1553" s="195">
        <v>22534</v>
      </c>
      <c r="AC1553" s="195">
        <v>22773</v>
      </c>
      <c r="AD1553" s="195">
        <v>23029</v>
      </c>
    </row>
    <row r="1554" spans="1:30" x14ac:dyDescent="0.2">
      <c r="A1554" s="77" t="s">
        <v>38</v>
      </c>
      <c r="B1554" s="79" t="s">
        <v>176</v>
      </c>
      <c r="C1554" s="105">
        <v>95</v>
      </c>
      <c r="D1554" s="105">
        <v>99</v>
      </c>
      <c r="E1554" s="105">
        <v>5694</v>
      </c>
      <c r="F1554" s="105">
        <v>6131</v>
      </c>
      <c r="G1554" s="105">
        <v>6745</v>
      </c>
      <c r="H1554" s="105">
        <v>7286</v>
      </c>
      <c r="I1554" s="105">
        <v>7598</v>
      </c>
      <c r="J1554" s="105">
        <v>7617</v>
      </c>
      <c r="K1554" s="105">
        <v>8177</v>
      </c>
      <c r="L1554" s="195">
        <v>8475.5</v>
      </c>
      <c r="M1554" s="195">
        <v>8736</v>
      </c>
      <c r="N1554" s="195">
        <v>8960.5</v>
      </c>
      <c r="O1554" s="195">
        <v>9147</v>
      </c>
      <c r="P1554" s="195">
        <v>9298.5</v>
      </c>
      <c r="Q1554" s="195">
        <v>9419.5</v>
      </c>
      <c r="R1554" s="195">
        <v>9514</v>
      </c>
      <c r="S1554" s="195">
        <v>9591.5</v>
      </c>
      <c r="T1554" s="195">
        <v>9656</v>
      </c>
      <c r="U1554" s="195">
        <v>9710</v>
      </c>
      <c r="V1554" s="195">
        <v>9765</v>
      </c>
      <c r="W1554" s="195">
        <v>9824.5</v>
      </c>
      <c r="X1554" s="195">
        <v>9889</v>
      </c>
      <c r="Y1554" s="195">
        <v>9961.5</v>
      </c>
      <c r="Z1554" s="195">
        <v>10040</v>
      </c>
      <c r="AA1554" s="195">
        <v>10118.5</v>
      </c>
      <c r="AB1554" s="195">
        <v>10201.5</v>
      </c>
      <c r="AC1554" s="195">
        <v>10302</v>
      </c>
      <c r="AD1554" s="195">
        <v>10429</v>
      </c>
    </row>
    <row r="1555" spans="1:30" x14ac:dyDescent="0.2">
      <c r="A1555" s="77" t="s">
        <v>38</v>
      </c>
      <c r="B1555" s="79" t="s">
        <v>176</v>
      </c>
      <c r="C1555" s="105">
        <v>100</v>
      </c>
      <c r="D1555" s="105">
        <v>104</v>
      </c>
      <c r="E1555" s="105">
        <v>1465</v>
      </c>
      <c r="F1555" s="105">
        <v>1564</v>
      </c>
      <c r="G1555" s="105">
        <v>1653</v>
      </c>
      <c r="H1555" s="105">
        <v>1740</v>
      </c>
      <c r="I1555" s="105">
        <v>1833</v>
      </c>
      <c r="J1555" s="105">
        <v>1938</v>
      </c>
      <c r="K1555" s="105">
        <v>2059</v>
      </c>
      <c r="L1555" s="195">
        <v>2734.5</v>
      </c>
      <c r="M1555" s="195">
        <v>2881</v>
      </c>
      <c r="N1555" s="195">
        <v>3025.5</v>
      </c>
      <c r="O1555" s="195">
        <v>3162</v>
      </c>
      <c r="P1555" s="195">
        <v>3292</v>
      </c>
      <c r="Q1555" s="195">
        <v>3415.5</v>
      </c>
      <c r="R1555" s="195">
        <v>3531</v>
      </c>
      <c r="S1555" s="195">
        <v>3633</v>
      </c>
      <c r="T1555" s="195">
        <v>3718</v>
      </c>
      <c r="U1555" s="195">
        <v>3791</v>
      </c>
      <c r="V1555" s="195">
        <v>3851.5</v>
      </c>
      <c r="W1555" s="195">
        <v>3902</v>
      </c>
      <c r="X1555" s="195">
        <v>3946</v>
      </c>
      <c r="Y1555" s="195">
        <v>3982.5</v>
      </c>
      <c r="Z1555" s="195">
        <v>4013</v>
      </c>
      <c r="AA1555" s="195">
        <v>4041.5</v>
      </c>
      <c r="AB1555" s="195">
        <v>4070.9999999999995</v>
      </c>
      <c r="AC1555" s="195">
        <v>4102</v>
      </c>
      <c r="AD1555" s="195">
        <v>4134</v>
      </c>
    </row>
    <row r="1556" spans="1:30" x14ac:dyDescent="0.2">
      <c r="A1556" s="77" t="s">
        <v>39</v>
      </c>
      <c r="B1556" s="79" t="s">
        <v>175</v>
      </c>
      <c r="C1556" s="105">
        <v>0</v>
      </c>
      <c r="D1556" s="105">
        <v>4</v>
      </c>
      <c r="E1556" s="105">
        <v>1469298</v>
      </c>
      <c r="F1556" s="105">
        <v>1441830</v>
      </c>
      <c r="G1556" s="105">
        <v>1378093</v>
      </c>
      <c r="H1556" s="105">
        <v>1297209</v>
      </c>
      <c r="I1556" s="105">
        <v>1231158</v>
      </c>
      <c r="J1556" s="105">
        <v>1202873</v>
      </c>
      <c r="K1556" s="105">
        <v>1145584</v>
      </c>
      <c r="L1556" s="195">
        <v>1184101</v>
      </c>
      <c r="M1556" s="195">
        <v>1161003</v>
      </c>
      <c r="N1556" s="195">
        <v>1158006</v>
      </c>
      <c r="O1556" s="195">
        <v>1172474</v>
      </c>
      <c r="P1556" s="195">
        <v>1197859.5</v>
      </c>
      <c r="Q1556" s="195">
        <v>1229482.5</v>
      </c>
      <c r="R1556" s="195">
        <v>1261603.5</v>
      </c>
      <c r="S1556" s="195">
        <v>1289411.5</v>
      </c>
      <c r="T1556" s="195">
        <v>1312001</v>
      </c>
      <c r="U1556" s="195">
        <v>1328343.5</v>
      </c>
      <c r="V1556" s="195">
        <v>1338673.5</v>
      </c>
      <c r="W1556" s="195">
        <v>1344269.5</v>
      </c>
      <c r="X1556" s="195">
        <v>1345620</v>
      </c>
      <c r="Y1556" s="195">
        <v>1342867</v>
      </c>
      <c r="Z1556" s="195">
        <v>1337724</v>
      </c>
      <c r="AA1556" s="195">
        <v>1330511.5</v>
      </c>
      <c r="AB1556" s="195">
        <v>1320112</v>
      </c>
      <c r="AC1556" s="195">
        <v>1307593.5</v>
      </c>
      <c r="AD1556" s="195">
        <v>1293938.5</v>
      </c>
    </row>
    <row r="1557" spans="1:30" x14ac:dyDescent="0.2">
      <c r="A1557" s="77" t="s">
        <v>39</v>
      </c>
      <c r="B1557" s="79" t="s">
        <v>175</v>
      </c>
      <c r="C1557" s="105">
        <v>5</v>
      </c>
      <c r="D1557" s="105">
        <v>9</v>
      </c>
      <c r="E1557" s="105">
        <v>1463298</v>
      </c>
      <c r="F1557" s="105">
        <v>1449053</v>
      </c>
      <c r="G1557" s="105">
        <v>1430151</v>
      </c>
      <c r="H1557" s="105">
        <v>1412217</v>
      </c>
      <c r="I1557" s="105">
        <v>1400257</v>
      </c>
      <c r="J1557" s="105">
        <v>1394843</v>
      </c>
      <c r="K1557" s="105">
        <v>1370158</v>
      </c>
      <c r="L1557" s="195">
        <v>1377580</v>
      </c>
      <c r="M1557" s="195">
        <v>1355198.5</v>
      </c>
      <c r="N1557" s="195">
        <v>1323764.5</v>
      </c>
      <c r="O1557" s="195">
        <v>1284635</v>
      </c>
      <c r="P1557" s="195">
        <v>1243831.5</v>
      </c>
      <c r="Q1557" s="195">
        <v>1206274.5</v>
      </c>
      <c r="R1557" s="195">
        <v>1180289.5</v>
      </c>
      <c r="S1557" s="195">
        <v>1173417.5</v>
      </c>
      <c r="T1557" s="195">
        <v>1183901</v>
      </c>
      <c r="U1557" s="195">
        <v>1205563</v>
      </c>
      <c r="V1557" s="195">
        <v>1233901.5</v>
      </c>
      <c r="W1557" s="195">
        <v>1263169</v>
      </c>
      <c r="X1557" s="195">
        <v>1288590.5</v>
      </c>
      <c r="Y1557" s="195">
        <v>1309410.5</v>
      </c>
      <c r="Z1557" s="195">
        <v>1324656.5</v>
      </c>
      <c r="AA1557" s="195">
        <v>1334450.5</v>
      </c>
      <c r="AB1557" s="195">
        <v>1339811</v>
      </c>
      <c r="AC1557" s="195">
        <v>1341041.5</v>
      </c>
      <c r="AD1557" s="195">
        <v>1338253.5</v>
      </c>
    </row>
    <row r="1558" spans="1:30" x14ac:dyDescent="0.2">
      <c r="A1558" s="77" t="s">
        <v>39</v>
      </c>
      <c r="B1558" s="79" t="s">
        <v>175</v>
      </c>
      <c r="C1558" s="105">
        <v>10</v>
      </c>
      <c r="D1558" s="105">
        <v>14</v>
      </c>
      <c r="E1558" s="105">
        <v>1432454</v>
      </c>
      <c r="F1558" s="105">
        <v>1415588</v>
      </c>
      <c r="G1558" s="105">
        <v>1393887</v>
      </c>
      <c r="H1558" s="105">
        <v>1370722</v>
      </c>
      <c r="I1558" s="105">
        <v>1356154</v>
      </c>
      <c r="J1558" s="105">
        <v>1359749</v>
      </c>
      <c r="K1558" s="105">
        <v>1367836</v>
      </c>
      <c r="L1558" s="195">
        <v>1442974</v>
      </c>
      <c r="M1558" s="195">
        <v>1440052.5</v>
      </c>
      <c r="N1558" s="195">
        <v>1432929.5</v>
      </c>
      <c r="O1558" s="195">
        <v>1421723.5</v>
      </c>
      <c r="P1558" s="195">
        <v>1407335</v>
      </c>
      <c r="Q1558" s="195">
        <v>1389470</v>
      </c>
      <c r="R1558" s="195">
        <v>1365368</v>
      </c>
      <c r="S1558" s="195">
        <v>1331803</v>
      </c>
      <c r="T1558" s="195">
        <v>1290530</v>
      </c>
      <c r="U1558" s="195">
        <v>1247727.5</v>
      </c>
      <c r="V1558" s="195">
        <v>1208423.5</v>
      </c>
      <c r="W1558" s="195">
        <v>1180975</v>
      </c>
      <c r="X1558" s="195">
        <v>1172925</v>
      </c>
      <c r="Y1558" s="195">
        <v>1182539.5</v>
      </c>
      <c r="Z1558" s="195">
        <v>1203647</v>
      </c>
      <c r="AA1558" s="195">
        <v>1231689</v>
      </c>
      <c r="AB1558" s="195">
        <v>1260802.5</v>
      </c>
      <c r="AC1558" s="195">
        <v>1286133</v>
      </c>
      <c r="AD1558" s="195">
        <v>1306908.5</v>
      </c>
    </row>
    <row r="1559" spans="1:30" x14ac:dyDescent="0.2">
      <c r="A1559" s="77" t="s">
        <v>39</v>
      </c>
      <c r="B1559" s="79" t="s">
        <v>175</v>
      </c>
      <c r="C1559" s="105">
        <v>15</v>
      </c>
      <c r="D1559" s="105">
        <v>19</v>
      </c>
      <c r="E1559" s="105">
        <v>1370523</v>
      </c>
      <c r="F1559" s="105">
        <v>1325503</v>
      </c>
      <c r="G1559" s="105">
        <v>1287559</v>
      </c>
      <c r="H1559" s="105">
        <v>1265035</v>
      </c>
      <c r="I1559" s="105">
        <v>1261359</v>
      </c>
      <c r="J1559" s="105">
        <v>1275233</v>
      </c>
      <c r="K1559" s="105">
        <v>1301180</v>
      </c>
      <c r="L1559" s="195">
        <v>1372131</v>
      </c>
      <c r="M1559" s="195">
        <v>1418038</v>
      </c>
      <c r="N1559" s="195">
        <v>1451922.5</v>
      </c>
      <c r="O1559" s="195">
        <v>1471861.5</v>
      </c>
      <c r="P1559" s="195">
        <v>1478968</v>
      </c>
      <c r="Q1559" s="195">
        <v>1476260</v>
      </c>
      <c r="R1559" s="195">
        <v>1467216</v>
      </c>
      <c r="S1559" s="195">
        <v>1453612.5</v>
      </c>
      <c r="T1559" s="195">
        <v>1436140</v>
      </c>
      <c r="U1559" s="195">
        <v>1415893.5</v>
      </c>
      <c r="V1559" s="195">
        <v>1392887</v>
      </c>
      <c r="W1559" s="195">
        <v>1364734</v>
      </c>
      <c r="X1559" s="195">
        <v>1328346</v>
      </c>
      <c r="Y1559" s="195">
        <v>1285299</v>
      </c>
      <c r="Z1559" s="195">
        <v>1241519.5</v>
      </c>
      <c r="AA1559" s="195">
        <v>1201776.5</v>
      </c>
      <c r="AB1559" s="195">
        <v>1174162.5</v>
      </c>
      <c r="AC1559" s="195">
        <v>1166051</v>
      </c>
      <c r="AD1559" s="195">
        <v>1175660</v>
      </c>
    </row>
    <row r="1560" spans="1:30" x14ac:dyDescent="0.2">
      <c r="A1560" s="77" t="s">
        <v>39</v>
      </c>
      <c r="B1560" s="79" t="s">
        <v>175</v>
      </c>
      <c r="C1560" s="105">
        <v>20</v>
      </c>
      <c r="D1560" s="105">
        <v>24</v>
      </c>
      <c r="E1560" s="105">
        <v>1320532</v>
      </c>
      <c r="F1560" s="105">
        <v>1265705</v>
      </c>
      <c r="G1560" s="105">
        <v>1201822</v>
      </c>
      <c r="H1560" s="105">
        <v>1137334</v>
      </c>
      <c r="I1560" s="105">
        <v>1084652</v>
      </c>
      <c r="J1560" s="105">
        <v>1054724</v>
      </c>
      <c r="K1560" s="105">
        <v>1102444</v>
      </c>
      <c r="L1560" s="195">
        <v>1114751.5</v>
      </c>
      <c r="M1560" s="195">
        <v>1193759.5</v>
      </c>
      <c r="N1560" s="195">
        <v>1273004</v>
      </c>
      <c r="O1560" s="195">
        <v>1345241.5</v>
      </c>
      <c r="P1560" s="195">
        <v>1406574</v>
      </c>
      <c r="Q1560" s="195">
        <v>1453758.5</v>
      </c>
      <c r="R1560" s="195">
        <v>1485716.5</v>
      </c>
      <c r="S1560" s="195">
        <v>1503182</v>
      </c>
      <c r="T1560" s="195">
        <v>1507141.5</v>
      </c>
      <c r="U1560" s="195">
        <v>1499507</v>
      </c>
      <c r="V1560" s="195">
        <v>1483877</v>
      </c>
      <c r="W1560" s="195">
        <v>1464191</v>
      </c>
      <c r="X1560" s="195">
        <v>1442550.5</v>
      </c>
      <c r="Y1560" s="195">
        <v>1419681.5</v>
      </c>
      <c r="Z1560" s="195">
        <v>1396349.5</v>
      </c>
      <c r="AA1560" s="195">
        <v>1371946.5</v>
      </c>
      <c r="AB1560" s="195">
        <v>1343321</v>
      </c>
      <c r="AC1560" s="195">
        <v>1306923</v>
      </c>
      <c r="AD1560" s="195">
        <v>1264221</v>
      </c>
    </row>
    <row r="1561" spans="1:30" x14ac:dyDescent="0.2">
      <c r="A1561" s="77" t="s">
        <v>39</v>
      </c>
      <c r="B1561" s="79" t="s">
        <v>175</v>
      </c>
      <c r="C1561" s="105">
        <v>25</v>
      </c>
      <c r="D1561" s="105">
        <v>29</v>
      </c>
      <c r="E1561" s="105">
        <v>1268212</v>
      </c>
      <c r="F1561" s="105">
        <v>1231243</v>
      </c>
      <c r="G1561" s="105">
        <v>1177522</v>
      </c>
      <c r="H1561" s="105">
        <v>1115461</v>
      </c>
      <c r="I1561" s="105">
        <v>1055308</v>
      </c>
      <c r="J1561" s="105">
        <v>1003451</v>
      </c>
      <c r="K1561" s="105">
        <v>1020974</v>
      </c>
      <c r="L1561" s="195">
        <v>934140.5</v>
      </c>
      <c r="M1561" s="195">
        <v>976624</v>
      </c>
      <c r="N1561" s="195">
        <v>1029586</v>
      </c>
      <c r="O1561" s="195">
        <v>1089051</v>
      </c>
      <c r="P1561" s="195">
        <v>1151884.5</v>
      </c>
      <c r="Q1561" s="195">
        <v>1215671.5</v>
      </c>
      <c r="R1561" s="195">
        <v>1278478.5</v>
      </c>
      <c r="S1561" s="195">
        <v>1337404</v>
      </c>
      <c r="T1561" s="195">
        <v>1389507.5</v>
      </c>
      <c r="U1561" s="195">
        <v>1432236</v>
      </c>
      <c r="V1561" s="195">
        <v>1463134.5</v>
      </c>
      <c r="W1561" s="195">
        <v>1481434.5</v>
      </c>
      <c r="X1561" s="195">
        <v>1488183</v>
      </c>
      <c r="Y1561" s="195">
        <v>1484698.5</v>
      </c>
      <c r="Z1561" s="195">
        <v>1472742</v>
      </c>
      <c r="AA1561" s="195">
        <v>1455191</v>
      </c>
      <c r="AB1561" s="195">
        <v>1434850</v>
      </c>
      <c r="AC1561" s="195">
        <v>1413074</v>
      </c>
      <c r="AD1561" s="195">
        <v>1390443.5</v>
      </c>
    </row>
    <row r="1562" spans="1:30" x14ac:dyDescent="0.2">
      <c r="A1562" s="77" t="s">
        <v>39</v>
      </c>
      <c r="B1562" s="79" t="s">
        <v>175</v>
      </c>
      <c r="C1562" s="105">
        <v>30</v>
      </c>
      <c r="D1562" s="105">
        <v>34</v>
      </c>
      <c r="E1562" s="105">
        <v>1135874</v>
      </c>
      <c r="F1562" s="105">
        <v>1123511</v>
      </c>
      <c r="G1562" s="105">
        <v>1101600</v>
      </c>
      <c r="H1562" s="105">
        <v>1072874</v>
      </c>
      <c r="I1562" s="105">
        <v>1040819</v>
      </c>
      <c r="J1562" s="105">
        <v>1008211</v>
      </c>
      <c r="K1562" s="105">
        <v>1022278</v>
      </c>
      <c r="L1562" s="195">
        <v>921487.5</v>
      </c>
      <c r="M1562" s="195">
        <v>937521</v>
      </c>
      <c r="N1562" s="195">
        <v>955437</v>
      </c>
      <c r="O1562" s="195">
        <v>974076.5</v>
      </c>
      <c r="P1562" s="195">
        <v>994400</v>
      </c>
      <c r="Q1562" s="195">
        <v>1018305</v>
      </c>
      <c r="R1562" s="195">
        <v>1047815.4999999999</v>
      </c>
      <c r="S1562" s="195">
        <v>1084156</v>
      </c>
      <c r="T1562" s="195">
        <v>1126835</v>
      </c>
      <c r="U1562" s="195">
        <v>1173962.5</v>
      </c>
      <c r="V1562" s="195">
        <v>1223796.5</v>
      </c>
      <c r="W1562" s="195">
        <v>1274586</v>
      </c>
      <c r="X1562" s="195">
        <v>1323711</v>
      </c>
      <c r="Y1562" s="195">
        <v>1368660</v>
      </c>
      <c r="Z1562" s="195">
        <v>1406913</v>
      </c>
      <c r="AA1562" s="195">
        <v>1435531</v>
      </c>
      <c r="AB1562" s="195">
        <v>1452813.5</v>
      </c>
      <c r="AC1562" s="195">
        <v>1459138.5</v>
      </c>
      <c r="AD1562" s="195">
        <v>1455681</v>
      </c>
    </row>
    <row r="1563" spans="1:30" x14ac:dyDescent="0.2">
      <c r="A1563" s="77" t="s">
        <v>39</v>
      </c>
      <c r="B1563" s="79" t="s">
        <v>175</v>
      </c>
      <c r="C1563" s="105">
        <v>35</v>
      </c>
      <c r="D1563" s="105">
        <v>39</v>
      </c>
      <c r="E1563" s="105">
        <v>1031798</v>
      </c>
      <c r="F1563" s="105">
        <v>1026983</v>
      </c>
      <c r="G1563" s="105">
        <v>1010440</v>
      </c>
      <c r="H1563" s="105">
        <v>987854</v>
      </c>
      <c r="I1563" s="105">
        <v>967043</v>
      </c>
      <c r="J1563" s="105">
        <v>952682</v>
      </c>
      <c r="K1563" s="105">
        <v>969366</v>
      </c>
      <c r="L1563" s="195">
        <v>901871</v>
      </c>
      <c r="M1563" s="195">
        <v>919293</v>
      </c>
      <c r="N1563" s="195">
        <v>937547</v>
      </c>
      <c r="O1563" s="195">
        <v>954338.5</v>
      </c>
      <c r="P1563" s="195">
        <v>967537</v>
      </c>
      <c r="Q1563" s="195">
        <v>976656</v>
      </c>
      <c r="R1563" s="195">
        <v>983744.5</v>
      </c>
      <c r="S1563" s="195">
        <v>990211</v>
      </c>
      <c r="T1563" s="195">
        <v>997306.5</v>
      </c>
      <c r="U1563" s="195">
        <v>1006856.5</v>
      </c>
      <c r="V1563" s="195">
        <v>1021182.5</v>
      </c>
      <c r="W1563" s="195">
        <v>1042358</v>
      </c>
      <c r="X1563" s="195">
        <v>1071750.5</v>
      </c>
      <c r="Y1563" s="195">
        <v>1109184</v>
      </c>
      <c r="Z1563" s="195">
        <v>1152829.5</v>
      </c>
      <c r="AA1563" s="195">
        <v>1200616</v>
      </c>
      <c r="AB1563" s="195">
        <v>1250141.5</v>
      </c>
      <c r="AC1563" s="195">
        <v>1298353.5</v>
      </c>
      <c r="AD1563" s="195">
        <v>1342693</v>
      </c>
    </row>
    <row r="1564" spans="1:30" x14ac:dyDescent="0.2">
      <c r="A1564" s="77" t="s">
        <v>39</v>
      </c>
      <c r="B1564" s="79" t="s">
        <v>175</v>
      </c>
      <c r="C1564" s="105">
        <v>40</v>
      </c>
      <c r="D1564" s="105">
        <v>44</v>
      </c>
      <c r="E1564" s="105">
        <v>914900</v>
      </c>
      <c r="F1564" s="105">
        <v>915754</v>
      </c>
      <c r="G1564" s="105">
        <v>912701</v>
      </c>
      <c r="H1564" s="105">
        <v>907944</v>
      </c>
      <c r="I1564" s="105">
        <v>904256</v>
      </c>
      <c r="J1564" s="105">
        <v>903880</v>
      </c>
      <c r="K1564" s="105">
        <v>915447</v>
      </c>
      <c r="L1564" s="195">
        <v>884921</v>
      </c>
      <c r="M1564" s="195">
        <v>894750.5</v>
      </c>
      <c r="N1564" s="195">
        <v>903619.5</v>
      </c>
      <c r="O1564" s="195">
        <v>911607</v>
      </c>
      <c r="P1564" s="195">
        <v>920754</v>
      </c>
      <c r="Q1564" s="195">
        <v>931728.5</v>
      </c>
      <c r="R1564" s="195">
        <v>943034.5</v>
      </c>
      <c r="S1564" s="195">
        <v>953532</v>
      </c>
      <c r="T1564" s="195">
        <v>962535</v>
      </c>
      <c r="U1564" s="195">
        <v>968553.5</v>
      </c>
      <c r="V1564" s="195">
        <v>971419</v>
      </c>
      <c r="W1564" s="195">
        <v>973185.5</v>
      </c>
      <c r="X1564" s="195">
        <v>975338</v>
      </c>
      <c r="Y1564" s="195">
        <v>979310</v>
      </c>
      <c r="Z1564" s="195">
        <v>986921</v>
      </c>
      <c r="AA1564" s="195">
        <v>1000220</v>
      </c>
      <c r="AB1564" s="195">
        <v>1020786</v>
      </c>
      <c r="AC1564" s="195">
        <v>1049645.5</v>
      </c>
      <c r="AD1564" s="195">
        <v>1086572</v>
      </c>
    </row>
    <row r="1565" spans="1:30" x14ac:dyDescent="0.2">
      <c r="A1565" s="77" t="s">
        <v>39</v>
      </c>
      <c r="B1565" s="79" t="s">
        <v>175</v>
      </c>
      <c r="C1565" s="105">
        <v>45</v>
      </c>
      <c r="D1565" s="105">
        <v>49</v>
      </c>
      <c r="E1565" s="105">
        <v>848647</v>
      </c>
      <c r="F1565" s="105">
        <v>848239</v>
      </c>
      <c r="G1565" s="105">
        <v>839439</v>
      </c>
      <c r="H1565" s="105">
        <v>827558</v>
      </c>
      <c r="I1565" s="105">
        <v>820099</v>
      </c>
      <c r="J1565" s="105">
        <v>822050</v>
      </c>
      <c r="K1565" s="105">
        <v>831080</v>
      </c>
      <c r="L1565" s="195">
        <v>826846</v>
      </c>
      <c r="M1565" s="195">
        <v>842960</v>
      </c>
      <c r="N1565" s="195">
        <v>859010.5</v>
      </c>
      <c r="O1565" s="195">
        <v>873655.5</v>
      </c>
      <c r="P1565" s="195">
        <v>885529.5</v>
      </c>
      <c r="Q1565" s="195">
        <v>894087</v>
      </c>
      <c r="R1565" s="195">
        <v>899832</v>
      </c>
      <c r="S1565" s="195">
        <v>903723.5</v>
      </c>
      <c r="T1565" s="195">
        <v>906722.5</v>
      </c>
      <c r="U1565" s="195">
        <v>911220</v>
      </c>
      <c r="V1565" s="195">
        <v>918066</v>
      </c>
      <c r="W1565" s="195">
        <v>925824.5</v>
      </c>
      <c r="X1565" s="195">
        <v>933447.5</v>
      </c>
      <c r="Y1565" s="195">
        <v>940399.5</v>
      </c>
      <c r="Z1565" s="195">
        <v>945250</v>
      </c>
      <c r="AA1565" s="195">
        <v>947680</v>
      </c>
      <c r="AB1565" s="195">
        <v>949384.5</v>
      </c>
      <c r="AC1565" s="195">
        <v>951604</v>
      </c>
      <c r="AD1565" s="195">
        <v>955708</v>
      </c>
    </row>
    <row r="1566" spans="1:30" x14ac:dyDescent="0.2">
      <c r="A1566" s="77" t="s">
        <v>39</v>
      </c>
      <c r="B1566" s="79" t="s">
        <v>175</v>
      </c>
      <c r="C1566" s="105">
        <v>50</v>
      </c>
      <c r="D1566" s="105">
        <v>54</v>
      </c>
      <c r="E1566" s="105">
        <v>747010</v>
      </c>
      <c r="F1566" s="105">
        <v>755896</v>
      </c>
      <c r="G1566" s="105">
        <v>760054</v>
      </c>
      <c r="H1566" s="105">
        <v>762027</v>
      </c>
      <c r="I1566" s="105">
        <v>765315</v>
      </c>
      <c r="J1566" s="105">
        <v>772827</v>
      </c>
      <c r="K1566" s="105">
        <v>775234</v>
      </c>
      <c r="L1566" s="195">
        <v>758838</v>
      </c>
      <c r="M1566" s="195">
        <v>769241</v>
      </c>
      <c r="N1566" s="195">
        <v>780287</v>
      </c>
      <c r="O1566" s="195">
        <v>791990.5</v>
      </c>
      <c r="P1566" s="195">
        <v>804590</v>
      </c>
      <c r="Q1566" s="195">
        <v>817825</v>
      </c>
      <c r="R1566" s="195">
        <v>830932</v>
      </c>
      <c r="S1566" s="195">
        <v>843454</v>
      </c>
      <c r="T1566" s="195">
        <v>854606</v>
      </c>
      <c r="U1566" s="195">
        <v>863335.5</v>
      </c>
      <c r="V1566" s="195">
        <v>869245.5</v>
      </c>
      <c r="W1566" s="195">
        <v>872842.5</v>
      </c>
      <c r="X1566" s="195">
        <v>875096</v>
      </c>
      <c r="Y1566" s="195">
        <v>877017</v>
      </c>
      <c r="Z1566" s="195">
        <v>880931</v>
      </c>
      <c r="AA1566" s="195">
        <v>887552.5</v>
      </c>
      <c r="AB1566" s="195">
        <v>895277.5</v>
      </c>
      <c r="AC1566" s="195">
        <v>902954.5</v>
      </c>
      <c r="AD1566" s="195">
        <v>910040.5</v>
      </c>
    </row>
    <row r="1567" spans="1:30" x14ac:dyDescent="0.2">
      <c r="A1567" s="77" t="s">
        <v>39</v>
      </c>
      <c r="B1567" s="79" t="s">
        <v>175</v>
      </c>
      <c r="C1567" s="105">
        <v>55</v>
      </c>
      <c r="D1567" s="105">
        <v>59</v>
      </c>
      <c r="E1567" s="105">
        <v>625290</v>
      </c>
      <c r="F1567" s="105">
        <v>639579</v>
      </c>
      <c r="G1567" s="105">
        <v>648110</v>
      </c>
      <c r="H1567" s="105">
        <v>654112</v>
      </c>
      <c r="I1567" s="105">
        <v>662554</v>
      </c>
      <c r="J1567" s="105">
        <v>677220</v>
      </c>
      <c r="K1567" s="105">
        <v>685821</v>
      </c>
      <c r="L1567" s="195">
        <v>679142.5</v>
      </c>
      <c r="M1567" s="195">
        <v>691544.5</v>
      </c>
      <c r="N1567" s="195">
        <v>703137.5</v>
      </c>
      <c r="O1567" s="195">
        <v>713598</v>
      </c>
      <c r="P1567" s="195">
        <v>722877</v>
      </c>
      <c r="Q1567" s="195">
        <v>731372</v>
      </c>
      <c r="R1567" s="195">
        <v>739777</v>
      </c>
      <c r="S1567" s="195">
        <v>748508.5</v>
      </c>
      <c r="T1567" s="195">
        <v>757876.5</v>
      </c>
      <c r="U1567" s="195">
        <v>768286</v>
      </c>
      <c r="V1567" s="195">
        <v>779572.5</v>
      </c>
      <c r="W1567" s="195">
        <v>791023</v>
      </c>
      <c r="X1567" s="195">
        <v>802228</v>
      </c>
      <c r="Y1567" s="195">
        <v>812481</v>
      </c>
      <c r="Z1567" s="195">
        <v>820780.5</v>
      </c>
      <c r="AA1567" s="195">
        <v>826684</v>
      </c>
      <c r="AB1567" s="195">
        <v>830540.5</v>
      </c>
      <c r="AC1567" s="195">
        <v>833191</v>
      </c>
      <c r="AD1567" s="195">
        <v>835578.5</v>
      </c>
    </row>
    <row r="1568" spans="1:30" x14ac:dyDescent="0.2">
      <c r="A1568" s="77" t="s">
        <v>39</v>
      </c>
      <c r="B1568" s="79" t="s">
        <v>175</v>
      </c>
      <c r="C1568" s="105">
        <v>60</v>
      </c>
      <c r="D1568" s="105">
        <v>64</v>
      </c>
      <c r="E1568" s="105">
        <v>471722</v>
      </c>
      <c r="F1568" s="105">
        <v>488480</v>
      </c>
      <c r="G1568" s="105">
        <v>503999</v>
      </c>
      <c r="H1568" s="105">
        <v>519330.00000000006</v>
      </c>
      <c r="I1568" s="105">
        <v>536339</v>
      </c>
      <c r="J1568" s="105">
        <v>557009</v>
      </c>
      <c r="K1568" s="105">
        <v>568616</v>
      </c>
      <c r="L1568" s="195">
        <v>569483</v>
      </c>
      <c r="M1568" s="195">
        <v>582352.5</v>
      </c>
      <c r="N1568" s="195">
        <v>594823.5</v>
      </c>
      <c r="O1568" s="195">
        <v>607626</v>
      </c>
      <c r="P1568" s="195">
        <v>620225</v>
      </c>
      <c r="Q1568" s="195">
        <v>631825</v>
      </c>
      <c r="R1568" s="195">
        <v>642493.5</v>
      </c>
      <c r="S1568" s="195">
        <v>652242.5</v>
      </c>
      <c r="T1568" s="195">
        <v>660985</v>
      </c>
      <c r="U1568" s="195">
        <v>668806</v>
      </c>
      <c r="V1568" s="195">
        <v>676123.5</v>
      </c>
      <c r="W1568" s="195">
        <v>683590</v>
      </c>
      <c r="X1568" s="195">
        <v>691599.5</v>
      </c>
      <c r="Y1568" s="195">
        <v>700447</v>
      </c>
      <c r="Z1568" s="195">
        <v>710498</v>
      </c>
      <c r="AA1568" s="195">
        <v>721555.5</v>
      </c>
      <c r="AB1568" s="195">
        <v>732872.5</v>
      </c>
      <c r="AC1568" s="195">
        <v>744013</v>
      </c>
      <c r="AD1568" s="195">
        <v>754299.5</v>
      </c>
    </row>
    <row r="1569" spans="1:30" x14ac:dyDescent="0.2">
      <c r="A1569" s="77" t="s">
        <v>39</v>
      </c>
      <c r="B1569" s="79" t="s">
        <v>175</v>
      </c>
      <c r="C1569" s="105">
        <v>65</v>
      </c>
      <c r="D1569" s="105">
        <v>69</v>
      </c>
      <c r="E1569" s="105">
        <v>342685</v>
      </c>
      <c r="F1569" s="105">
        <v>353299</v>
      </c>
      <c r="G1569" s="105">
        <v>362423</v>
      </c>
      <c r="H1569" s="105">
        <v>371990</v>
      </c>
      <c r="I1569" s="105">
        <v>384943</v>
      </c>
      <c r="J1569" s="105">
        <v>403603</v>
      </c>
      <c r="K1569" s="105">
        <v>417125</v>
      </c>
      <c r="L1569" s="195">
        <v>424982.5</v>
      </c>
      <c r="M1569" s="195">
        <v>444316.5</v>
      </c>
      <c r="N1569" s="195">
        <v>462945.5</v>
      </c>
      <c r="O1569" s="195">
        <v>479215.5</v>
      </c>
      <c r="P1569" s="195">
        <v>493406.5</v>
      </c>
      <c r="Q1569" s="195">
        <v>505982.5</v>
      </c>
      <c r="R1569" s="195">
        <v>517145.49999999994</v>
      </c>
      <c r="S1569" s="195">
        <v>527789</v>
      </c>
      <c r="T1569" s="195">
        <v>538765</v>
      </c>
      <c r="U1569" s="195">
        <v>549702.5</v>
      </c>
      <c r="V1569" s="195">
        <v>559945.5</v>
      </c>
      <c r="W1569" s="195">
        <v>569557.5</v>
      </c>
      <c r="X1569" s="195">
        <v>578550.5</v>
      </c>
      <c r="Y1569" s="195">
        <v>586837.5</v>
      </c>
      <c r="Z1569" s="195">
        <v>594474.5</v>
      </c>
      <c r="AA1569" s="195">
        <v>601806.5</v>
      </c>
      <c r="AB1569" s="195">
        <v>609364.5</v>
      </c>
      <c r="AC1569" s="195">
        <v>617461</v>
      </c>
      <c r="AD1569" s="195">
        <v>626341.5</v>
      </c>
    </row>
    <row r="1570" spans="1:30" x14ac:dyDescent="0.2">
      <c r="A1570" s="77" t="s">
        <v>39</v>
      </c>
      <c r="B1570" s="79" t="s">
        <v>175</v>
      </c>
      <c r="C1570" s="105">
        <v>70</v>
      </c>
      <c r="D1570" s="105">
        <v>74</v>
      </c>
      <c r="E1570" s="105">
        <v>233289</v>
      </c>
      <c r="F1570" s="105">
        <v>240511</v>
      </c>
      <c r="G1570" s="105">
        <v>246812</v>
      </c>
      <c r="H1570" s="105">
        <v>253348</v>
      </c>
      <c r="I1570" s="105">
        <v>261829.99999999997</v>
      </c>
      <c r="J1570" s="105">
        <v>273791</v>
      </c>
      <c r="K1570" s="105">
        <v>282012</v>
      </c>
      <c r="L1570" s="195">
        <v>282096</v>
      </c>
      <c r="M1570" s="195">
        <v>294712.5</v>
      </c>
      <c r="N1570" s="195">
        <v>309819.5</v>
      </c>
      <c r="O1570" s="195">
        <v>325925</v>
      </c>
      <c r="P1570" s="195">
        <v>342713.5</v>
      </c>
      <c r="Q1570" s="195">
        <v>359592.5</v>
      </c>
      <c r="R1570" s="195">
        <v>376249</v>
      </c>
      <c r="S1570" s="195">
        <v>391721.5</v>
      </c>
      <c r="T1570" s="195">
        <v>405250</v>
      </c>
      <c r="U1570" s="195">
        <v>417163</v>
      </c>
      <c r="V1570" s="195">
        <v>427902</v>
      </c>
      <c r="W1570" s="195">
        <v>437645</v>
      </c>
      <c r="X1570" s="195">
        <v>447128</v>
      </c>
      <c r="Y1570" s="195">
        <v>457028.5</v>
      </c>
      <c r="Z1570" s="195">
        <v>467015.5</v>
      </c>
      <c r="AA1570" s="195">
        <v>476523</v>
      </c>
      <c r="AB1570" s="195">
        <v>485561</v>
      </c>
      <c r="AC1570" s="195">
        <v>494116.5</v>
      </c>
      <c r="AD1570" s="195">
        <v>502100</v>
      </c>
    </row>
    <row r="1571" spans="1:30" x14ac:dyDescent="0.2">
      <c r="A1571" s="77" t="s">
        <v>39</v>
      </c>
      <c r="B1571" s="79" t="s">
        <v>175</v>
      </c>
      <c r="C1571" s="105">
        <v>75</v>
      </c>
      <c r="D1571" s="105">
        <v>79</v>
      </c>
      <c r="E1571" s="105">
        <v>144914</v>
      </c>
      <c r="F1571" s="105">
        <v>149560</v>
      </c>
      <c r="G1571" s="105">
        <v>153279</v>
      </c>
      <c r="H1571" s="105">
        <v>156896</v>
      </c>
      <c r="I1571" s="105">
        <v>161548</v>
      </c>
      <c r="J1571" s="105">
        <v>168240</v>
      </c>
      <c r="K1571" s="105">
        <v>174058</v>
      </c>
      <c r="L1571" s="195">
        <v>187619</v>
      </c>
      <c r="M1571" s="195">
        <v>192969.5</v>
      </c>
      <c r="N1571" s="195">
        <v>198971.5</v>
      </c>
      <c r="O1571" s="195">
        <v>205257</v>
      </c>
      <c r="P1571" s="195">
        <v>212240.5</v>
      </c>
      <c r="Q1571" s="195">
        <v>220795</v>
      </c>
      <c r="R1571" s="195">
        <v>231212</v>
      </c>
      <c r="S1571" s="195">
        <v>242922</v>
      </c>
      <c r="T1571" s="195">
        <v>255439</v>
      </c>
      <c r="U1571" s="195">
        <v>268573.5</v>
      </c>
      <c r="V1571" s="195">
        <v>281922.5</v>
      </c>
      <c r="W1571" s="195">
        <v>295247</v>
      </c>
      <c r="X1571" s="195">
        <v>307767</v>
      </c>
      <c r="Y1571" s="195">
        <v>318846</v>
      </c>
      <c r="Z1571" s="195">
        <v>328759.5</v>
      </c>
      <c r="AA1571" s="195">
        <v>337885</v>
      </c>
      <c r="AB1571" s="195">
        <v>346336.5</v>
      </c>
      <c r="AC1571" s="195">
        <v>354648</v>
      </c>
      <c r="AD1571" s="195">
        <v>363305</v>
      </c>
    </row>
    <row r="1572" spans="1:30" x14ac:dyDescent="0.2">
      <c r="A1572" s="77" t="s">
        <v>39</v>
      </c>
      <c r="B1572" s="79" t="s">
        <v>175</v>
      </c>
      <c r="C1572" s="105">
        <v>80</v>
      </c>
      <c r="D1572" s="105">
        <v>84</v>
      </c>
      <c r="E1572" s="105">
        <v>79567</v>
      </c>
      <c r="F1572" s="105">
        <v>82944</v>
      </c>
      <c r="G1572" s="105">
        <v>85268</v>
      </c>
      <c r="H1572" s="105">
        <v>86900</v>
      </c>
      <c r="I1572" s="105">
        <v>88569</v>
      </c>
      <c r="J1572" s="105">
        <v>90992</v>
      </c>
      <c r="K1572" s="105">
        <v>94194</v>
      </c>
      <c r="L1572" s="195">
        <v>97553</v>
      </c>
      <c r="M1572" s="195">
        <v>101812.5</v>
      </c>
      <c r="N1572" s="195">
        <v>107027</v>
      </c>
      <c r="O1572" s="195">
        <v>112185</v>
      </c>
      <c r="P1572" s="195">
        <v>117110</v>
      </c>
      <c r="Q1572" s="195">
        <v>121677</v>
      </c>
      <c r="R1572" s="195">
        <v>125654</v>
      </c>
      <c r="S1572" s="195">
        <v>129523.50000000001</v>
      </c>
      <c r="T1572" s="195">
        <v>133687.5</v>
      </c>
      <c r="U1572" s="195">
        <v>138443.5</v>
      </c>
      <c r="V1572" s="195">
        <v>144378.5</v>
      </c>
      <c r="W1572" s="195">
        <v>151605.5</v>
      </c>
      <c r="X1572" s="195">
        <v>159746.5</v>
      </c>
      <c r="Y1572" s="195">
        <v>168466</v>
      </c>
      <c r="Z1572" s="195">
        <v>177640</v>
      </c>
      <c r="AA1572" s="195">
        <v>187063</v>
      </c>
      <c r="AB1572" s="195">
        <v>196549.5</v>
      </c>
      <c r="AC1572" s="195">
        <v>205515</v>
      </c>
      <c r="AD1572" s="195">
        <v>213488</v>
      </c>
    </row>
    <row r="1573" spans="1:30" x14ac:dyDescent="0.2">
      <c r="A1573" s="77" t="s">
        <v>39</v>
      </c>
      <c r="B1573" s="79" t="s">
        <v>175</v>
      </c>
      <c r="C1573" s="105">
        <v>85</v>
      </c>
      <c r="D1573" s="105">
        <v>89</v>
      </c>
      <c r="E1573" s="105">
        <v>36449</v>
      </c>
      <c r="F1573" s="105">
        <v>38669</v>
      </c>
      <c r="G1573" s="105">
        <v>40290</v>
      </c>
      <c r="H1573" s="105">
        <v>41434</v>
      </c>
      <c r="I1573" s="105">
        <v>42453</v>
      </c>
      <c r="J1573" s="105">
        <v>43393</v>
      </c>
      <c r="K1573" s="105">
        <v>45023</v>
      </c>
      <c r="L1573" s="195">
        <v>31910.5</v>
      </c>
      <c r="M1573" s="195">
        <v>33578</v>
      </c>
      <c r="N1573" s="195">
        <v>35462</v>
      </c>
      <c r="O1573" s="195">
        <v>37400.5</v>
      </c>
      <c r="P1573" s="195">
        <v>39428</v>
      </c>
      <c r="Q1573" s="195">
        <v>41548.5</v>
      </c>
      <c r="R1573" s="195">
        <v>43756.5</v>
      </c>
      <c r="S1573" s="195">
        <v>46018</v>
      </c>
      <c r="T1573" s="195">
        <v>48278.5</v>
      </c>
      <c r="U1573" s="195">
        <v>50479.5</v>
      </c>
      <c r="V1573" s="195">
        <v>52574</v>
      </c>
      <c r="W1573" s="195">
        <v>54461</v>
      </c>
      <c r="X1573" s="195">
        <v>56404</v>
      </c>
      <c r="Y1573" s="195">
        <v>58585.5</v>
      </c>
      <c r="Z1573" s="195">
        <v>61126</v>
      </c>
      <c r="AA1573" s="195">
        <v>64290.499999999993</v>
      </c>
      <c r="AB1573" s="195">
        <v>68058.5</v>
      </c>
      <c r="AC1573" s="195">
        <v>72251</v>
      </c>
      <c r="AD1573" s="195">
        <v>76710</v>
      </c>
    </row>
    <row r="1574" spans="1:30" x14ac:dyDescent="0.2">
      <c r="A1574" s="77" t="s">
        <v>39</v>
      </c>
      <c r="B1574" s="79" t="s">
        <v>175</v>
      </c>
      <c r="C1574" s="105">
        <v>90</v>
      </c>
      <c r="D1574" s="105">
        <v>94</v>
      </c>
      <c r="E1574" s="105">
        <v>12815</v>
      </c>
      <c r="F1574" s="105">
        <v>14107</v>
      </c>
      <c r="G1574" s="105">
        <v>14887</v>
      </c>
      <c r="H1574" s="105">
        <v>15336</v>
      </c>
      <c r="I1574" s="105">
        <v>15449</v>
      </c>
      <c r="J1574" s="105">
        <v>15371</v>
      </c>
      <c r="K1574" s="105">
        <v>16782</v>
      </c>
      <c r="L1574" s="195">
        <v>4302</v>
      </c>
      <c r="M1574" s="195">
        <v>5089.5</v>
      </c>
      <c r="N1574" s="195">
        <v>5756.5</v>
      </c>
      <c r="O1574" s="195">
        <v>6311</v>
      </c>
      <c r="P1574" s="195">
        <v>6793</v>
      </c>
      <c r="Q1574" s="195">
        <v>7234.5</v>
      </c>
      <c r="R1574" s="195">
        <v>7658</v>
      </c>
      <c r="S1574" s="195">
        <v>8085.5</v>
      </c>
      <c r="T1574" s="195">
        <v>8539.5</v>
      </c>
      <c r="U1574" s="195">
        <v>9032</v>
      </c>
      <c r="V1574" s="195">
        <v>9563.5</v>
      </c>
      <c r="W1574" s="195">
        <v>10132.5</v>
      </c>
      <c r="X1574" s="195">
        <v>10733</v>
      </c>
      <c r="Y1574" s="195">
        <v>11352.5</v>
      </c>
      <c r="Z1574" s="195">
        <v>11976.5</v>
      </c>
      <c r="AA1574" s="195">
        <v>12591</v>
      </c>
      <c r="AB1574" s="195">
        <v>13164.5</v>
      </c>
      <c r="AC1574" s="195">
        <v>13778</v>
      </c>
      <c r="AD1574" s="195">
        <v>14478</v>
      </c>
    </row>
    <row r="1575" spans="1:30" x14ac:dyDescent="0.2">
      <c r="A1575" s="77" t="s">
        <v>39</v>
      </c>
      <c r="B1575" s="79" t="s">
        <v>175</v>
      </c>
      <c r="C1575" s="105">
        <v>95</v>
      </c>
      <c r="D1575" s="105">
        <v>99</v>
      </c>
      <c r="E1575" s="105">
        <v>3311</v>
      </c>
      <c r="F1575" s="105">
        <v>3593</v>
      </c>
      <c r="G1575" s="105">
        <v>4010</v>
      </c>
      <c r="H1575" s="105">
        <v>4329</v>
      </c>
      <c r="I1575" s="105">
        <v>4373</v>
      </c>
      <c r="J1575" s="105">
        <v>3999</v>
      </c>
      <c r="K1575" s="105">
        <v>4279</v>
      </c>
      <c r="L1575" s="195">
        <v>60</v>
      </c>
      <c r="M1575" s="195">
        <v>113</v>
      </c>
      <c r="N1575" s="195">
        <v>191.5</v>
      </c>
      <c r="O1575" s="195">
        <v>291</v>
      </c>
      <c r="P1575" s="195">
        <v>392</v>
      </c>
      <c r="Q1575" s="195">
        <v>488.5</v>
      </c>
      <c r="R1575" s="195">
        <v>576.5</v>
      </c>
      <c r="S1575" s="195">
        <v>654</v>
      </c>
      <c r="T1575" s="195">
        <v>722</v>
      </c>
      <c r="U1575" s="195">
        <v>784</v>
      </c>
      <c r="V1575" s="195">
        <v>843.5</v>
      </c>
      <c r="W1575" s="195">
        <v>903</v>
      </c>
      <c r="X1575" s="195">
        <v>965</v>
      </c>
      <c r="Y1575" s="195">
        <v>1032</v>
      </c>
      <c r="Z1575" s="195">
        <v>1105.5</v>
      </c>
      <c r="AA1575" s="195">
        <v>1186</v>
      </c>
      <c r="AB1575" s="195">
        <v>1272.5</v>
      </c>
      <c r="AC1575" s="195">
        <v>1364.5</v>
      </c>
      <c r="AD1575" s="195">
        <v>1461</v>
      </c>
    </row>
    <row r="1576" spans="1:30" x14ac:dyDescent="0.2">
      <c r="A1576" s="77" t="s">
        <v>39</v>
      </c>
      <c r="B1576" s="79" t="s">
        <v>175</v>
      </c>
      <c r="C1576" s="105">
        <v>100</v>
      </c>
      <c r="D1576" s="105">
        <v>104</v>
      </c>
      <c r="E1576" s="105">
        <v>626</v>
      </c>
      <c r="F1576" s="105">
        <v>660</v>
      </c>
      <c r="G1576" s="105">
        <v>690</v>
      </c>
      <c r="H1576" s="105">
        <v>718</v>
      </c>
      <c r="I1576" s="105">
        <v>750</v>
      </c>
      <c r="J1576" s="105">
        <v>791</v>
      </c>
      <c r="K1576" s="105">
        <v>817</v>
      </c>
      <c r="L1576" s="195">
        <v>1.5</v>
      </c>
      <c r="M1576" s="195">
        <v>2.5</v>
      </c>
      <c r="N1576" s="195">
        <v>3</v>
      </c>
      <c r="O1576" s="195">
        <v>2.5</v>
      </c>
      <c r="P1576" s="195">
        <v>2</v>
      </c>
      <c r="Q1576" s="195">
        <v>2.5</v>
      </c>
      <c r="R1576" s="195">
        <v>6</v>
      </c>
      <c r="S1576" s="195">
        <v>10.5</v>
      </c>
      <c r="T1576" s="195">
        <v>15</v>
      </c>
      <c r="U1576" s="195">
        <v>20</v>
      </c>
      <c r="V1576" s="195">
        <v>25</v>
      </c>
      <c r="W1576" s="195">
        <v>28.5</v>
      </c>
      <c r="X1576" s="195">
        <v>33</v>
      </c>
      <c r="Y1576" s="195">
        <v>38</v>
      </c>
      <c r="Z1576" s="195">
        <v>41.5</v>
      </c>
      <c r="AA1576" s="195">
        <v>44.5</v>
      </c>
      <c r="AB1576" s="195">
        <v>48.5</v>
      </c>
      <c r="AC1576" s="195">
        <v>52.5</v>
      </c>
      <c r="AD1576" s="195">
        <v>56.5</v>
      </c>
    </row>
    <row r="1577" spans="1:30" x14ac:dyDescent="0.2">
      <c r="A1577" s="77" t="s">
        <v>39</v>
      </c>
      <c r="B1577" s="79" t="s">
        <v>176</v>
      </c>
      <c r="C1577" s="105">
        <v>0</v>
      </c>
      <c r="D1577" s="105">
        <v>4</v>
      </c>
      <c r="E1577" s="105">
        <v>1404192</v>
      </c>
      <c r="F1577" s="105">
        <v>1378615</v>
      </c>
      <c r="G1577" s="105">
        <v>1321049</v>
      </c>
      <c r="H1577" s="105">
        <v>1248136</v>
      </c>
      <c r="I1577" s="105">
        <v>1187956</v>
      </c>
      <c r="J1577" s="105">
        <v>1160536</v>
      </c>
      <c r="K1577" s="105">
        <v>1107896</v>
      </c>
      <c r="L1577" s="195">
        <v>1123338</v>
      </c>
      <c r="M1577" s="195">
        <v>1103851</v>
      </c>
      <c r="N1577" s="195">
        <v>1103090</v>
      </c>
      <c r="O1577" s="195">
        <v>1118390.5</v>
      </c>
      <c r="P1577" s="195">
        <v>1143621</v>
      </c>
      <c r="Q1577" s="195">
        <v>1174450</v>
      </c>
      <c r="R1577" s="195">
        <v>1205505</v>
      </c>
      <c r="S1577" s="195">
        <v>1232334</v>
      </c>
      <c r="T1577" s="195">
        <v>1254120</v>
      </c>
      <c r="U1577" s="195">
        <v>1269914.5</v>
      </c>
      <c r="V1577" s="195">
        <v>1279939.5</v>
      </c>
      <c r="W1577" s="195">
        <v>1285432.5</v>
      </c>
      <c r="X1577" s="195">
        <v>1286857</v>
      </c>
      <c r="Y1577" s="195">
        <v>1284342</v>
      </c>
      <c r="Z1577" s="195">
        <v>1279534</v>
      </c>
      <c r="AA1577" s="195">
        <v>1272701</v>
      </c>
      <c r="AB1577" s="195">
        <v>1262768.5</v>
      </c>
      <c r="AC1577" s="195">
        <v>1250771.5</v>
      </c>
      <c r="AD1577" s="195">
        <v>1237651.5</v>
      </c>
    </row>
    <row r="1578" spans="1:30" x14ac:dyDescent="0.2">
      <c r="A1578" s="77" t="s">
        <v>39</v>
      </c>
      <c r="B1578" s="79" t="s">
        <v>176</v>
      </c>
      <c r="C1578" s="105">
        <v>5</v>
      </c>
      <c r="D1578" s="105">
        <v>9</v>
      </c>
      <c r="E1578" s="105">
        <v>1398529</v>
      </c>
      <c r="F1578" s="105">
        <v>1384958</v>
      </c>
      <c r="G1578" s="105">
        <v>1367950</v>
      </c>
      <c r="H1578" s="105">
        <v>1352295</v>
      </c>
      <c r="I1578" s="105">
        <v>1341808</v>
      </c>
      <c r="J1578" s="105">
        <v>1336347</v>
      </c>
      <c r="K1578" s="105">
        <v>1316373</v>
      </c>
      <c r="L1578" s="195">
        <v>1303372.5</v>
      </c>
      <c r="M1578" s="195">
        <v>1281781</v>
      </c>
      <c r="N1578" s="195">
        <v>1252342</v>
      </c>
      <c r="O1578" s="195">
        <v>1216446.5</v>
      </c>
      <c r="P1578" s="195">
        <v>1179586</v>
      </c>
      <c r="Q1578" s="195">
        <v>1146229.5</v>
      </c>
      <c r="R1578" s="195">
        <v>1123880</v>
      </c>
      <c r="S1578" s="195">
        <v>1119277.5</v>
      </c>
      <c r="T1578" s="195">
        <v>1130634</v>
      </c>
      <c r="U1578" s="195">
        <v>1152185</v>
      </c>
      <c r="V1578" s="195">
        <v>1179768.5</v>
      </c>
      <c r="W1578" s="195">
        <v>1208001</v>
      </c>
      <c r="X1578" s="195">
        <v>1232466.5</v>
      </c>
      <c r="Y1578" s="195">
        <v>1252496.5</v>
      </c>
      <c r="Z1578" s="195">
        <v>1267196</v>
      </c>
      <c r="AA1578" s="195">
        <v>1276678.5</v>
      </c>
      <c r="AB1578" s="195">
        <v>1281924</v>
      </c>
      <c r="AC1578" s="195">
        <v>1283211</v>
      </c>
      <c r="AD1578" s="195">
        <v>1280638.5</v>
      </c>
    </row>
    <row r="1579" spans="1:30" x14ac:dyDescent="0.2">
      <c r="A1579" s="77" t="s">
        <v>39</v>
      </c>
      <c r="B1579" s="79" t="s">
        <v>176</v>
      </c>
      <c r="C1579" s="105">
        <v>10</v>
      </c>
      <c r="D1579" s="105">
        <v>14</v>
      </c>
      <c r="E1579" s="105">
        <v>1369571</v>
      </c>
      <c r="F1579" s="105">
        <v>1353129</v>
      </c>
      <c r="G1579" s="105">
        <v>1332835</v>
      </c>
      <c r="H1579" s="105">
        <v>1311316</v>
      </c>
      <c r="I1579" s="105">
        <v>1296994</v>
      </c>
      <c r="J1579" s="105">
        <v>1298047</v>
      </c>
      <c r="K1579" s="105">
        <v>1309070</v>
      </c>
      <c r="L1579" s="195">
        <v>1372609.5</v>
      </c>
      <c r="M1579" s="195">
        <v>1368891.5</v>
      </c>
      <c r="N1579" s="195">
        <v>1360446.5</v>
      </c>
      <c r="O1579" s="195">
        <v>1348536.5</v>
      </c>
      <c r="P1579" s="195">
        <v>1333903.5</v>
      </c>
      <c r="Q1579" s="195">
        <v>1316098.5</v>
      </c>
      <c r="R1579" s="195">
        <v>1292712</v>
      </c>
      <c r="S1579" s="195">
        <v>1261083.5</v>
      </c>
      <c r="T1579" s="195">
        <v>1222984</v>
      </c>
      <c r="U1579" s="195">
        <v>1184063</v>
      </c>
      <c r="V1579" s="195">
        <v>1148904</v>
      </c>
      <c r="W1579" s="195">
        <v>1125051</v>
      </c>
      <c r="X1579" s="195">
        <v>1119252.5</v>
      </c>
      <c r="Y1579" s="195">
        <v>1129737</v>
      </c>
      <c r="Z1579" s="195">
        <v>1150734</v>
      </c>
      <c r="AA1579" s="195">
        <v>1178024</v>
      </c>
      <c r="AB1579" s="195">
        <v>1206107</v>
      </c>
      <c r="AC1579" s="195">
        <v>1230485</v>
      </c>
      <c r="AD1579" s="195">
        <v>1250472.5</v>
      </c>
    </row>
    <row r="1580" spans="1:30" x14ac:dyDescent="0.2">
      <c r="A1580" s="77" t="s">
        <v>39</v>
      </c>
      <c r="B1580" s="79" t="s">
        <v>176</v>
      </c>
      <c r="C1580" s="105">
        <v>15</v>
      </c>
      <c r="D1580" s="105">
        <v>19</v>
      </c>
      <c r="E1580" s="105">
        <v>1324710</v>
      </c>
      <c r="F1580" s="105">
        <v>1282155</v>
      </c>
      <c r="G1580" s="105">
        <v>1246001</v>
      </c>
      <c r="H1580" s="105">
        <v>1223420</v>
      </c>
      <c r="I1580" s="105">
        <v>1217115</v>
      </c>
      <c r="J1580" s="105">
        <v>1225539</v>
      </c>
      <c r="K1580" s="105">
        <v>1251578</v>
      </c>
      <c r="L1580" s="195">
        <v>1290264.5</v>
      </c>
      <c r="M1580" s="195">
        <v>1343978</v>
      </c>
      <c r="N1580" s="195">
        <v>1383873.5</v>
      </c>
      <c r="O1580" s="195">
        <v>1407462</v>
      </c>
      <c r="P1580" s="195">
        <v>1416233.5</v>
      </c>
      <c r="Q1580" s="195">
        <v>1413462.5</v>
      </c>
      <c r="R1580" s="195">
        <v>1402792.5</v>
      </c>
      <c r="S1580" s="195">
        <v>1387095</v>
      </c>
      <c r="T1580" s="195">
        <v>1368161.5</v>
      </c>
      <c r="U1580" s="195">
        <v>1346953</v>
      </c>
      <c r="V1580" s="195">
        <v>1323359.5</v>
      </c>
      <c r="W1580" s="195">
        <v>1295382</v>
      </c>
      <c r="X1580" s="195">
        <v>1260509.5</v>
      </c>
      <c r="Y1580" s="195">
        <v>1220316</v>
      </c>
      <c r="Z1580" s="195">
        <v>1180168</v>
      </c>
      <c r="AA1580" s="195">
        <v>1144362</v>
      </c>
      <c r="AB1580" s="195">
        <v>1120176</v>
      </c>
      <c r="AC1580" s="195">
        <v>1114201</v>
      </c>
      <c r="AD1580" s="195">
        <v>1124619.5</v>
      </c>
    </row>
    <row r="1581" spans="1:30" x14ac:dyDescent="0.2">
      <c r="A1581" s="77" t="s">
        <v>39</v>
      </c>
      <c r="B1581" s="79" t="s">
        <v>176</v>
      </c>
      <c r="C1581" s="105">
        <v>20</v>
      </c>
      <c r="D1581" s="105">
        <v>24</v>
      </c>
      <c r="E1581" s="105">
        <v>1299308</v>
      </c>
      <c r="F1581" s="105">
        <v>1247955</v>
      </c>
      <c r="G1581" s="105">
        <v>1188305</v>
      </c>
      <c r="H1581" s="105">
        <v>1127944</v>
      </c>
      <c r="I1581" s="105">
        <v>1077677</v>
      </c>
      <c r="J1581" s="105">
        <v>1046904</v>
      </c>
      <c r="K1581" s="105">
        <v>1090037</v>
      </c>
      <c r="L1581" s="195">
        <v>1031130.0000000001</v>
      </c>
      <c r="M1581" s="195">
        <v>1113525.5</v>
      </c>
      <c r="N1581" s="195">
        <v>1197046.5</v>
      </c>
      <c r="O1581" s="195">
        <v>1274692</v>
      </c>
      <c r="P1581" s="195">
        <v>1341996.5</v>
      </c>
      <c r="Q1581" s="195">
        <v>1395340</v>
      </c>
      <c r="R1581" s="195">
        <v>1433369</v>
      </c>
      <c r="S1581" s="195">
        <v>1455472</v>
      </c>
      <c r="T1581" s="195">
        <v>1461575.5</v>
      </c>
      <c r="U1581" s="195">
        <v>1454085.5</v>
      </c>
      <c r="V1581" s="195">
        <v>1436944</v>
      </c>
      <c r="W1581" s="195">
        <v>1414314</v>
      </c>
      <c r="X1581" s="195">
        <v>1389436</v>
      </c>
      <c r="Y1581" s="195">
        <v>1364162.5</v>
      </c>
      <c r="Z1581" s="195">
        <v>1339122.5</v>
      </c>
      <c r="AA1581" s="195">
        <v>1313539</v>
      </c>
      <c r="AB1581" s="195">
        <v>1284560.5</v>
      </c>
      <c r="AC1581" s="195">
        <v>1249140</v>
      </c>
      <c r="AD1581" s="195">
        <v>1208733</v>
      </c>
    </row>
    <row r="1582" spans="1:30" x14ac:dyDescent="0.2">
      <c r="A1582" s="77" t="s">
        <v>39</v>
      </c>
      <c r="B1582" s="79" t="s">
        <v>176</v>
      </c>
      <c r="C1582" s="105">
        <v>25</v>
      </c>
      <c r="D1582" s="105">
        <v>29</v>
      </c>
      <c r="E1582" s="105">
        <v>1269901</v>
      </c>
      <c r="F1582" s="105">
        <v>1237885</v>
      </c>
      <c r="G1582" s="105">
        <v>1189568</v>
      </c>
      <c r="H1582" s="105">
        <v>1132294</v>
      </c>
      <c r="I1582" s="105">
        <v>1075471</v>
      </c>
      <c r="J1582" s="105">
        <v>1025260</v>
      </c>
      <c r="K1582" s="105">
        <v>1039461</v>
      </c>
      <c r="L1582" s="195">
        <v>880682</v>
      </c>
      <c r="M1582" s="195">
        <v>920994</v>
      </c>
      <c r="N1582" s="195">
        <v>971460.5</v>
      </c>
      <c r="O1582" s="195">
        <v>1028876.5000000001</v>
      </c>
      <c r="P1582" s="195">
        <v>1090948</v>
      </c>
      <c r="Q1582" s="195">
        <v>1155549.5</v>
      </c>
      <c r="R1582" s="195">
        <v>1220815</v>
      </c>
      <c r="S1582" s="195">
        <v>1283704.5</v>
      </c>
      <c r="T1582" s="195">
        <v>1340753</v>
      </c>
      <c r="U1582" s="195">
        <v>1388906</v>
      </c>
      <c r="V1582" s="195">
        <v>1425339.5</v>
      </c>
      <c r="W1582" s="195">
        <v>1448998.5</v>
      </c>
      <c r="X1582" s="195">
        <v>1459618</v>
      </c>
      <c r="Y1582" s="195">
        <v>1457519.5</v>
      </c>
      <c r="Z1582" s="195">
        <v>1444995</v>
      </c>
      <c r="AA1582" s="195">
        <v>1425279.5</v>
      </c>
      <c r="AB1582" s="195">
        <v>1401386.5</v>
      </c>
      <c r="AC1582" s="195">
        <v>1375780</v>
      </c>
      <c r="AD1582" s="195">
        <v>1350165.5</v>
      </c>
    </row>
    <row r="1583" spans="1:30" x14ac:dyDescent="0.2">
      <c r="A1583" s="77" t="s">
        <v>39</v>
      </c>
      <c r="B1583" s="79" t="s">
        <v>176</v>
      </c>
      <c r="C1583" s="105">
        <v>30</v>
      </c>
      <c r="D1583" s="105">
        <v>34</v>
      </c>
      <c r="E1583" s="105">
        <v>1156023</v>
      </c>
      <c r="F1583" s="105">
        <v>1148612</v>
      </c>
      <c r="G1583" s="105">
        <v>1132696</v>
      </c>
      <c r="H1583" s="105">
        <v>1110407</v>
      </c>
      <c r="I1583" s="105">
        <v>1084232</v>
      </c>
      <c r="J1583" s="105">
        <v>1056113</v>
      </c>
      <c r="K1583" s="105">
        <v>1066848</v>
      </c>
      <c r="L1583" s="195">
        <v>911527</v>
      </c>
      <c r="M1583" s="195">
        <v>919232</v>
      </c>
      <c r="N1583" s="195">
        <v>929776</v>
      </c>
      <c r="O1583" s="195">
        <v>942685</v>
      </c>
      <c r="P1583" s="195">
        <v>958864.5</v>
      </c>
      <c r="Q1583" s="195">
        <v>979825.5</v>
      </c>
      <c r="R1583" s="195">
        <v>1006936</v>
      </c>
      <c r="S1583" s="195">
        <v>1040990.5000000001</v>
      </c>
      <c r="T1583" s="195">
        <v>1081867</v>
      </c>
      <c r="U1583" s="195">
        <v>1128520</v>
      </c>
      <c r="V1583" s="195">
        <v>1179480.5</v>
      </c>
      <c r="W1583" s="195">
        <v>1233017</v>
      </c>
      <c r="X1583" s="195">
        <v>1286336</v>
      </c>
      <c r="Y1583" s="195">
        <v>1336400</v>
      </c>
      <c r="Z1583" s="195">
        <v>1380174.5</v>
      </c>
      <c r="AA1583" s="195">
        <v>1414325</v>
      </c>
      <c r="AB1583" s="195">
        <v>1436837.5</v>
      </c>
      <c r="AC1583" s="195">
        <v>1446784.5</v>
      </c>
      <c r="AD1583" s="195">
        <v>1444367</v>
      </c>
    </row>
    <row r="1584" spans="1:30" x14ac:dyDescent="0.2">
      <c r="A1584" s="77" t="s">
        <v>39</v>
      </c>
      <c r="B1584" s="79" t="s">
        <v>176</v>
      </c>
      <c r="C1584" s="105">
        <v>35</v>
      </c>
      <c r="D1584" s="105">
        <v>39</v>
      </c>
      <c r="E1584" s="105">
        <v>1061117</v>
      </c>
      <c r="F1584" s="105">
        <v>1061880</v>
      </c>
      <c r="G1584" s="105">
        <v>1051442</v>
      </c>
      <c r="H1584" s="105">
        <v>1035031.9999999999</v>
      </c>
      <c r="I1584" s="105">
        <v>1020025</v>
      </c>
      <c r="J1584" s="105">
        <v>1010915</v>
      </c>
      <c r="K1584" s="105">
        <v>1026739</v>
      </c>
      <c r="L1584" s="195">
        <v>933063</v>
      </c>
      <c r="M1584" s="195">
        <v>946370</v>
      </c>
      <c r="N1584" s="195">
        <v>959693.5</v>
      </c>
      <c r="O1584" s="195">
        <v>970512</v>
      </c>
      <c r="P1584" s="195">
        <v>976240</v>
      </c>
      <c r="Q1584" s="195">
        <v>976993</v>
      </c>
      <c r="R1584" s="195">
        <v>975901</v>
      </c>
      <c r="S1584" s="195">
        <v>975325</v>
      </c>
      <c r="T1584" s="195">
        <v>976998.5</v>
      </c>
      <c r="U1584" s="195">
        <v>982703.5</v>
      </c>
      <c r="V1584" s="195">
        <v>994394</v>
      </c>
      <c r="W1584" s="195">
        <v>1013493.5</v>
      </c>
      <c r="X1584" s="195">
        <v>1040944</v>
      </c>
      <c r="Y1584" s="195">
        <v>1076937</v>
      </c>
      <c r="Z1584" s="195">
        <v>1120464.5</v>
      </c>
      <c r="AA1584" s="195">
        <v>1169717.5</v>
      </c>
      <c r="AB1584" s="195">
        <v>1222304</v>
      </c>
      <c r="AC1584" s="195">
        <v>1274974</v>
      </c>
      <c r="AD1584" s="195">
        <v>1324622.5</v>
      </c>
    </row>
    <row r="1585" spans="1:30" x14ac:dyDescent="0.2">
      <c r="A1585" s="77" t="s">
        <v>39</v>
      </c>
      <c r="B1585" s="79" t="s">
        <v>176</v>
      </c>
      <c r="C1585" s="105">
        <v>40</v>
      </c>
      <c r="D1585" s="105">
        <v>44</v>
      </c>
      <c r="E1585" s="105">
        <v>943337</v>
      </c>
      <c r="F1585" s="105">
        <v>949482</v>
      </c>
      <c r="G1585" s="105">
        <v>952899</v>
      </c>
      <c r="H1585" s="105">
        <v>955200</v>
      </c>
      <c r="I1585" s="105">
        <v>958289</v>
      </c>
      <c r="J1585" s="105">
        <v>963840</v>
      </c>
      <c r="K1585" s="105">
        <v>976451</v>
      </c>
      <c r="L1585" s="195">
        <v>933690</v>
      </c>
      <c r="M1585" s="195">
        <v>942672</v>
      </c>
      <c r="N1585" s="195">
        <v>950424</v>
      </c>
      <c r="O1585" s="195">
        <v>956645.5</v>
      </c>
      <c r="P1585" s="195">
        <v>963406.5</v>
      </c>
      <c r="Q1585" s="195">
        <v>971431</v>
      </c>
      <c r="R1585" s="195">
        <v>979126</v>
      </c>
      <c r="S1585" s="195">
        <v>985257.5</v>
      </c>
      <c r="T1585" s="195">
        <v>988825</v>
      </c>
      <c r="U1585" s="195">
        <v>987841</v>
      </c>
      <c r="V1585" s="195">
        <v>982713</v>
      </c>
      <c r="W1585" s="195">
        <v>976580</v>
      </c>
      <c r="X1585" s="195">
        <v>971883.5</v>
      </c>
      <c r="Y1585" s="195">
        <v>970551</v>
      </c>
      <c r="Z1585" s="195">
        <v>974378</v>
      </c>
      <c r="AA1585" s="195">
        <v>985086.5</v>
      </c>
      <c r="AB1585" s="195">
        <v>1003658</v>
      </c>
      <c r="AC1585" s="195">
        <v>1030723.5</v>
      </c>
      <c r="AD1585" s="195">
        <v>1066420</v>
      </c>
    </row>
    <row r="1586" spans="1:30" x14ac:dyDescent="0.2">
      <c r="A1586" s="77" t="s">
        <v>39</v>
      </c>
      <c r="B1586" s="79" t="s">
        <v>176</v>
      </c>
      <c r="C1586" s="105">
        <v>45</v>
      </c>
      <c r="D1586" s="105">
        <v>49</v>
      </c>
      <c r="E1586" s="105">
        <v>880033</v>
      </c>
      <c r="F1586" s="105">
        <v>883363</v>
      </c>
      <c r="G1586" s="105">
        <v>878819</v>
      </c>
      <c r="H1586" s="105">
        <v>871532</v>
      </c>
      <c r="I1586" s="105">
        <v>868723</v>
      </c>
      <c r="J1586" s="105">
        <v>875204</v>
      </c>
      <c r="K1586" s="105">
        <v>886367</v>
      </c>
      <c r="L1586" s="195">
        <v>884157</v>
      </c>
      <c r="M1586" s="195">
        <v>900576.5</v>
      </c>
      <c r="N1586" s="195">
        <v>916872.5</v>
      </c>
      <c r="O1586" s="195">
        <v>931703</v>
      </c>
      <c r="P1586" s="195">
        <v>943695</v>
      </c>
      <c r="Q1586" s="195">
        <v>952214</v>
      </c>
      <c r="R1586" s="195">
        <v>957738</v>
      </c>
      <c r="S1586" s="195">
        <v>960991.5</v>
      </c>
      <c r="T1586" s="195">
        <v>962684.5</v>
      </c>
      <c r="U1586" s="195">
        <v>965235</v>
      </c>
      <c r="V1586" s="195">
        <v>969543.5</v>
      </c>
      <c r="W1586" s="195">
        <v>974046.5</v>
      </c>
      <c r="X1586" s="195">
        <v>977579.5</v>
      </c>
      <c r="Y1586" s="195">
        <v>979284</v>
      </c>
      <c r="Z1586" s="195">
        <v>977214.5</v>
      </c>
      <c r="AA1586" s="195">
        <v>971637.5</v>
      </c>
      <c r="AB1586" s="195">
        <v>965382</v>
      </c>
      <c r="AC1586" s="195">
        <v>960671</v>
      </c>
      <c r="AD1586" s="195">
        <v>959382.5</v>
      </c>
    </row>
    <row r="1587" spans="1:30" x14ac:dyDescent="0.2">
      <c r="A1587" s="77" t="s">
        <v>39</v>
      </c>
      <c r="B1587" s="79" t="s">
        <v>176</v>
      </c>
      <c r="C1587" s="105">
        <v>50</v>
      </c>
      <c r="D1587" s="105">
        <v>54</v>
      </c>
      <c r="E1587" s="105">
        <v>783397</v>
      </c>
      <c r="F1587" s="105">
        <v>796139</v>
      </c>
      <c r="G1587" s="105">
        <v>804280</v>
      </c>
      <c r="H1587" s="105">
        <v>810083</v>
      </c>
      <c r="I1587" s="105">
        <v>816742</v>
      </c>
      <c r="J1587" s="105">
        <v>827004</v>
      </c>
      <c r="K1587" s="105">
        <v>831030</v>
      </c>
      <c r="L1587" s="195">
        <v>823505</v>
      </c>
      <c r="M1587" s="195">
        <v>834245.5</v>
      </c>
      <c r="N1587" s="195">
        <v>846008</v>
      </c>
      <c r="O1587" s="195">
        <v>858730</v>
      </c>
      <c r="P1587" s="195">
        <v>872672.5</v>
      </c>
      <c r="Q1587" s="195">
        <v>887315.5</v>
      </c>
      <c r="R1587" s="195">
        <v>901556.5</v>
      </c>
      <c r="S1587" s="195">
        <v>914916</v>
      </c>
      <c r="T1587" s="195">
        <v>926809</v>
      </c>
      <c r="U1587" s="195">
        <v>936116.5</v>
      </c>
      <c r="V1587" s="195">
        <v>942330</v>
      </c>
      <c r="W1587" s="195">
        <v>945930.5</v>
      </c>
      <c r="X1587" s="195">
        <v>947668.5</v>
      </c>
      <c r="Y1587" s="195">
        <v>948326</v>
      </c>
      <c r="Z1587" s="195">
        <v>950296</v>
      </c>
      <c r="AA1587" s="195">
        <v>954372.5</v>
      </c>
      <c r="AB1587" s="195">
        <v>958833</v>
      </c>
      <c r="AC1587" s="195">
        <v>962406</v>
      </c>
      <c r="AD1587" s="195">
        <v>964224.5</v>
      </c>
    </row>
    <row r="1588" spans="1:30" x14ac:dyDescent="0.2">
      <c r="A1588" s="77" t="s">
        <v>39</v>
      </c>
      <c r="B1588" s="79" t="s">
        <v>176</v>
      </c>
      <c r="C1588" s="105">
        <v>55</v>
      </c>
      <c r="D1588" s="105">
        <v>59</v>
      </c>
      <c r="E1588" s="105">
        <v>665433</v>
      </c>
      <c r="F1588" s="105">
        <v>684114</v>
      </c>
      <c r="G1588" s="105">
        <v>697195</v>
      </c>
      <c r="H1588" s="105">
        <v>707605</v>
      </c>
      <c r="I1588" s="105">
        <v>720004</v>
      </c>
      <c r="J1588" s="105">
        <v>737932</v>
      </c>
      <c r="K1588" s="105">
        <v>748451</v>
      </c>
      <c r="L1588" s="195">
        <v>753008</v>
      </c>
      <c r="M1588" s="195">
        <v>767076.5</v>
      </c>
      <c r="N1588" s="195">
        <v>780783.5</v>
      </c>
      <c r="O1588" s="195">
        <v>793142.5</v>
      </c>
      <c r="P1588" s="195">
        <v>803943</v>
      </c>
      <c r="Q1588" s="195">
        <v>813604</v>
      </c>
      <c r="R1588" s="195">
        <v>823066</v>
      </c>
      <c r="S1588" s="195">
        <v>833006</v>
      </c>
      <c r="T1588" s="195">
        <v>843875.5</v>
      </c>
      <c r="U1588" s="195">
        <v>856079.5</v>
      </c>
      <c r="V1588" s="195">
        <v>869182</v>
      </c>
      <c r="W1588" s="195">
        <v>882115</v>
      </c>
      <c r="X1588" s="195">
        <v>894431.5</v>
      </c>
      <c r="Y1588" s="195">
        <v>905605.5</v>
      </c>
      <c r="Z1588" s="195">
        <v>914548</v>
      </c>
      <c r="AA1588" s="195">
        <v>920702.5</v>
      </c>
      <c r="AB1588" s="195">
        <v>924425.5</v>
      </c>
      <c r="AC1588" s="195">
        <v>926378.5</v>
      </c>
      <c r="AD1588" s="195">
        <v>927312</v>
      </c>
    </row>
    <row r="1589" spans="1:30" x14ac:dyDescent="0.2">
      <c r="A1589" s="77" t="s">
        <v>39</v>
      </c>
      <c r="B1589" s="79" t="s">
        <v>176</v>
      </c>
      <c r="C1589" s="105">
        <v>60</v>
      </c>
      <c r="D1589" s="105">
        <v>64</v>
      </c>
      <c r="E1589" s="105">
        <v>512044.99999999994</v>
      </c>
      <c r="F1589" s="105">
        <v>532390</v>
      </c>
      <c r="G1589" s="105">
        <v>552374</v>
      </c>
      <c r="H1589" s="105">
        <v>572794</v>
      </c>
      <c r="I1589" s="105">
        <v>594974</v>
      </c>
      <c r="J1589" s="105">
        <v>620432</v>
      </c>
      <c r="K1589" s="105">
        <v>634886</v>
      </c>
      <c r="L1589" s="195">
        <v>656724.5</v>
      </c>
      <c r="M1589" s="195">
        <v>671057</v>
      </c>
      <c r="N1589" s="195">
        <v>685480</v>
      </c>
      <c r="O1589" s="195">
        <v>700387.5</v>
      </c>
      <c r="P1589" s="195">
        <v>715194.5</v>
      </c>
      <c r="Q1589" s="195">
        <v>729221</v>
      </c>
      <c r="R1589" s="195">
        <v>742533</v>
      </c>
      <c r="S1589" s="195">
        <v>754926.5</v>
      </c>
      <c r="T1589" s="195">
        <v>766033</v>
      </c>
      <c r="U1589" s="195">
        <v>775755</v>
      </c>
      <c r="V1589" s="195">
        <v>784544.5</v>
      </c>
      <c r="W1589" s="195">
        <v>793310.5</v>
      </c>
      <c r="X1589" s="195">
        <v>802712.5</v>
      </c>
      <c r="Y1589" s="195">
        <v>813205</v>
      </c>
      <c r="Z1589" s="195">
        <v>825175</v>
      </c>
      <c r="AA1589" s="195">
        <v>838164</v>
      </c>
      <c r="AB1589" s="195">
        <v>851071</v>
      </c>
      <c r="AC1589" s="195">
        <v>863418</v>
      </c>
      <c r="AD1589" s="195">
        <v>874683</v>
      </c>
    </row>
    <row r="1590" spans="1:30" x14ac:dyDescent="0.2">
      <c r="A1590" s="77" t="s">
        <v>39</v>
      </c>
      <c r="B1590" s="79" t="s">
        <v>176</v>
      </c>
      <c r="C1590" s="105">
        <v>65</v>
      </c>
      <c r="D1590" s="105">
        <v>69</v>
      </c>
      <c r="E1590" s="105">
        <v>385787</v>
      </c>
      <c r="F1590" s="105">
        <v>398927</v>
      </c>
      <c r="G1590" s="105">
        <v>410609</v>
      </c>
      <c r="H1590" s="105">
        <v>422915</v>
      </c>
      <c r="I1590" s="105">
        <v>439050</v>
      </c>
      <c r="J1590" s="105">
        <v>461511</v>
      </c>
      <c r="K1590" s="105">
        <v>477950</v>
      </c>
      <c r="L1590" s="195">
        <v>523238.50000000006</v>
      </c>
      <c r="M1590" s="195">
        <v>545915.5</v>
      </c>
      <c r="N1590" s="195">
        <v>567788</v>
      </c>
      <c r="O1590" s="195">
        <v>587100</v>
      </c>
      <c r="P1590" s="195">
        <v>604283.5</v>
      </c>
      <c r="Q1590" s="195">
        <v>619722</v>
      </c>
      <c r="R1590" s="195">
        <v>633511.5</v>
      </c>
      <c r="S1590" s="195">
        <v>646803</v>
      </c>
      <c r="T1590" s="195">
        <v>660567</v>
      </c>
      <c r="U1590" s="195">
        <v>674338</v>
      </c>
      <c r="V1590" s="195">
        <v>687510.5</v>
      </c>
      <c r="W1590" s="195">
        <v>700141</v>
      </c>
      <c r="X1590" s="195">
        <v>712038.5</v>
      </c>
      <c r="Y1590" s="195">
        <v>722858.5</v>
      </c>
      <c r="Z1590" s="195">
        <v>732502.5</v>
      </c>
      <c r="AA1590" s="195">
        <v>741376</v>
      </c>
      <c r="AB1590" s="195">
        <v>750295</v>
      </c>
      <c r="AC1590" s="195">
        <v>759853.5</v>
      </c>
      <c r="AD1590" s="195">
        <v>770468</v>
      </c>
    </row>
    <row r="1591" spans="1:30" x14ac:dyDescent="0.2">
      <c r="A1591" s="77" t="s">
        <v>39</v>
      </c>
      <c r="B1591" s="79" t="s">
        <v>176</v>
      </c>
      <c r="C1591" s="105">
        <v>70</v>
      </c>
      <c r="D1591" s="105">
        <v>74</v>
      </c>
      <c r="E1591" s="105">
        <v>274420</v>
      </c>
      <c r="F1591" s="105">
        <v>284017</v>
      </c>
      <c r="G1591" s="105">
        <v>293086</v>
      </c>
      <c r="H1591" s="105">
        <v>302726</v>
      </c>
      <c r="I1591" s="105">
        <v>314481</v>
      </c>
      <c r="J1591" s="105">
        <v>329790</v>
      </c>
      <c r="K1591" s="105">
        <v>339616</v>
      </c>
      <c r="L1591" s="195">
        <v>374395.5</v>
      </c>
      <c r="M1591" s="195">
        <v>393229</v>
      </c>
      <c r="N1591" s="195">
        <v>413918.5</v>
      </c>
      <c r="O1591" s="195">
        <v>434906</v>
      </c>
      <c r="P1591" s="195">
        <v>456204.5</v>
      </c>
      <c r="Q1591" s="195">
        <v>477622.5</v>
      </c>
      <c r="R1591" s="195">
        <v>498876</v>
      </c>
      <c r="S1591" s="195">
        <v>518756.99999999994</v>
      </c>
      <c r="T1591" s="195">
        <v>536331</v>
      </c>
      <c r="U1591" s="195">
        <v>552071.5</v>
      </c>
      <c r="V1591" s="195">
        <v>566368</v>
      </c>
      <c r="W1591" s="195">
        <v>579305</v>
      </c>
      <c r="X1591" s="195">
        <v>591913.5</v>
      </c>
      <c r="Y1591" s="195">
        <v>605056</v>
      </c>
      <c r="Z1591" s="195">
        <v>618300</v>
      </c>
      <c r="AA1591" s="195">
        <v>631083.5</v>
      </c>
      <c r="AB1591" s="195">
        <v>643422</v>
      </c>
      <c r="AC1591" s="195">
        <v>655117.5</v>
      </c>
      <c r="AD1591" s="195">
        <v>665837.5</v>
      </c>
    </row>
    <row r="1592" spans="1:30" x14ac:dyDescent="0.2">
      <c r="A1592" s="77" t="s">
        <v>39</v>
      </c>
      <c r="B1592" s="79" t="s">
        <v>176</v>
      </c>
      <c r="C1592" s="105">
        <v>75</v>
      </c>
      <c r="D1592" s="105">
        <v>79</v>
      </c>
      <c r="E1592" s="105">
        <v>184353</v>
      </c>
      <c r="F1592" s="105">
        <v>190719</v>
      </c>
      <c r="G1592" s="105">
        <v>196250</v>
      </c>
      <c r="H1592" s="105">
        <v>201757</v>
      </c>
      <c r="I1592" s="105">
        <v>208598</v>
      </c>
      <c r="J1592" s="105">
        <v>218039</v>
      </c>
      <c r="K1592" s="105">
        <v>225455</v>
      </c>
      <c r="L1592" s="195">
        <v>264055</v>
      </c>
      <c r="M1592" s="195">
        <v>273301.5</v>
      </c>
      <c r="N1592" s="195">
        <v>283627</v>
      </c>
      <c r="O1592" s="195">
        <v>295270.5</v>
      </c>
      <c r="P1592" s="195">
        <v>308253</v>
      </c>
      <c r="Q1592" s="195">
        <v>323022</v>
      </c>
      <c r="R1592" s="195">
        <v>339836.5</v>
      </c>
      <c r="S1592" s="195">
        <v>357782</v>
      </c>
      <c r="T1592" s="195">
        <v>376036</v>
      </c>
      <c r="U1592" s="195">
        <v>394656.5</v>
      </c>
      <c r="V1592" s="195">
        <v>413514</v>
      </c>
      <c r="W1592" s="195">
        <v>432354.5</v>
      </c>
      <c r="X1592" s="195">
        <v>450102.5</v>
      </c>
      <c r="Y1592" s="195">
        <v>465922.5</v>
      </c>
      <c r="Z1592" s="195">
        <v>480242.5</v>
      </c>
      <c r="AA1592" s="195">
        <v>493427.5</v>
      </c>
      <c r="AB1592" s="195">
        <v>505532.5</v>
      </c>
      <c r="AC1592" s="195">
        <v>517408.5</v>
      </c>
      <c r="AD1592" s="195">
        <v>529760.5</v>
      </c>
    </row>
    <row r="1593" spans="1:30" x14ac:dyDescent="0.2">
      <c r="A1593" s="77" t="s">
        <v>39</v>
      </c>
      <c r="B1593" s="79" t="s">
        <v>176</v>
      </c>
      <c r="C1593" s="105">
        <v>80</v>
      </c>
      <c r="D1593" s="105">
        <v>84</v>
      </c>
      <c r="E1593" s="105">
        <v>114982</v>
      </c>
      <c r="F1593" s="105">
        <v>119186</v>
      </c>
      <c r="G1593" s="105">
        <v>122751</v>
      </c>
      <c r="H1593" s="105">
        <v>126186</v>
      </c>
      <c r="I1593" s="105">
        <v>130247.00000000001</v>
      </c>
      <c r="J1593" s="105">
        <v>135573</v>
      </c>
      <c r="K1593" s="105">
        <v>139330</v>
      </c>
      <c r="L1593" s="195">
        <v>159343.5</v>
      </c>
      <c r="M1593" s="195">
        <v>166009.5</v>
      </c>
      <c r="N1593" s="195">
        <v>173872.5</v>
      </c>
      <c r="O1593" s="195">
        <v>181905</v>
      </c>
      <c r="P1593" s="195">
        <v>189938</v>
      </c>
      <c r="Q1593" s="195">
        <v>197882</v>
      </c>
      <c r="R1593" s="195">
        <v>205485</v>
      </c>
      <c r="S1593" s="195">
        <v>213525.5</v>
      </c>
      <c r="T1593" s="195">
        <v>222688.5</v>
      </c>
      <c r="U1593" s="195">
        <v>232998.5</v>
      </c>
      <c r="V1593" s="195">
        <v>244781</v>
      </c>
      <c r="W1593" s="195">
        <v>258147</v>
      </c>
      <c r="X1593" s="195">
        <v>272432.5</v>
      </c>
      <c r="Y1593" s="195">
        <v>287054</v>
      </c>
      <c r="Z1593" s="195">
        <v>302042.5</v>
      </c>
      <c r="AA1593" s="195">
        <v>317335</v>
      </c>
      <c r="AB1593" s="195">
        <v>332709.5</v>
      </c>
      <c r="AC1593" s="195">
        <v>347261</v>
      </c>
      <c r="AD1593" s="195">
        <v>360296</v>
      </c>
    </row>
    <row r="1594" spans="1:30" x14ac:dyDescent="0.2">
      <c r="A1594" s="77" t="s">
        <v>39</v>
      </c>
      <c r="B1594" s="79" t="s">
        <v>176</v>
      </c>
      <c r="C1594" s="105">
        <v>85</v>
      </c>
      <c r="D1594" s="105">
        <v>89</v>
      </c>
      <c r="E1594" s="105">
        <v>63173</v>
      </c>
      <c r="F1594" s="105">
        <v>65968</v>
      </c>
      <c r="G1594" s="105">
        <v>68212</v>
      </c>
      <c r="H1594" s="105">
        <v>70145</v>
      </c>
      <c r="I1594" s="105">
        <v>72409</v>
      </c>
      <c r="J1594" s="105">
        <v>75357</v>
      </c>
      <c r="K1594" s="105">
        <v>77745</v>
      </c>
      <c r="L1594" s="195">
        <v>68108</v>
      </c>
      <c r="M1594" s="195">
        <v>70686.5</v>
      </c>
      <c r="N1594" s="195">
        <v>73915.5</v>
      </c>
      <c r="O1594" s="195">
        <v>77429</v>
      </c>
      <c r="P1594" s="195">
        <v>81269.5</v>
      </c>
      <c r="Q1594" s="195">
        <v>85420</v>
      </c>
      <c r="R1594" s="195">
        <v>89835.5</v>
      </c>
      <c r="S1594" s="195">
        <v>94446.5</v>
      </c>
      <c r="T1594" s="195">
        <v>99182.5</v>
      </c>
      <c r="U1594" s="195">
        <v>103988.5</v>
      </c>
      <c r="V1594" s="195">
        <v>108822.5</v>
      </c>
      <c r="W1594" s="195">
        <v>113526.5</v>
      </c>
      <c r="X1594" s="195">
        <v>118615.5</v>
      </c>
      <c r="Y1594" s="195">
        <v>124504.5</v>
      </c>
      <c r="Z1594" s="195">
        <v>131155.5</v>
      </c>
      <c r="AA1594" s="195">
        <v>138734.5</v>
      </c>
      <c r="AB1594" s="195">
        <v>147232.5</v>
      </c>
      <c r="AC1594" s="195">
        <v>156287.5</v>
      </c>
      <c r="AD1594" s="195">
        <v>165599</v>
      </c>
    </row>
    <row r="1595" spans="1:30" x14ac:dyDescent="0.2">
      <c r="A1595" s="77" t="s">
        <v>39</v>
      </c>
      <c r="B1595" s="79" t="s">
        <v>176</v>
      </c>
      <c r="C1595" s="105">
        <v>90</v>
      </c>
      <c r="D1595" s="105">
        <v>94</v>
      </c>
      <c r="E1595" s="105">
        <v>27994</v>
      </c>
      <c r="F1595" s="105">
        <v>29982</v>
      </c>
      <c r="G1595" s="105">
        <v>31125</v>
      </c>
      <c r="H1595" s="105">
        <v>31944</v>
      </c>
      <c r="I1595" s="105">
        <v>32677</v>
      </c>
      <c r="J1595" s="105">
        <v>33705</v>
      </c>
      <c r="K1595" s="105">
        <v>35708</v>
      </c>
      <c r="L1595" s="195">
        <v>16946</v>
      </c>
      <c r="M1595" s="195">
        <v>18078.5</v>
      </c>
      <c r="N1595" s="195">
        <v>19237.5</v>
      </c>
      <c r="O1595" s="195">
        <v>20339.5</v>
      </c>
      <c r="P1595" s="195">
        <v>21417</v>
      </c>
      <c r="Q1595" s="195">
        <v>22522.5</v>
      </c>
      <c r="R1595" s="195">
        <v>23696.5</v>
      </c>
      <c r="S1595" s="195">
        <v>24960.5</v>
      </c>
      <c r="T1595" s="195">
        <v>26341.5</v>
      </c>
      <c r="U1595" s="195">
        <v>27867.5</v>
      </c>
      <c r="V1595" s="195">
        <v>29533</v>
      </c>
      <c r="W1595" s="195">
        <v>31318</v>
      </c>
      <c r="X1595" s="195">
        <v>33202.5</v>
      </c>
      <c r="Y1595" s="195">
        <v>35169</v>
      </c>
      <c r="Z1595" s="195">
        <v>37199.5</v>
      </c>
      <c r="AA1595" s="195">
        <v>39280</v>
      </c>
      <c r="AB1595" s="195">
        <v>41342.5</v>
      </c>
      <c r="AC1595" s="195">
        <v>43607</v>
      </c>
      <c r="AD1595" s="195">
        <v>46240.5</v>
      </c>
    </row>
    <row r="1596" spans="1:30" x14ac:dyDescent="0.2">
      <c r="A1596" s="77" t="s">
        <v>39</v>
      </c>
      <c r="B1596" s="79" t="s">
        <v>176</v>
      </c>
      <c r="C1596" s="105">
        <v>95</v>
      </c>
      <c r="D1596" s="105">
        <v>99</v>
      </c>
      <c r="E1596" s="105">
        <v>8733</v>
      </c>
      <c r="F1596" s="105">
        <v>9391</v>
      </c>
      <c r="G1596" s="105">
        <v>10227</v>
      </c>
      <c r="H1596" s="105">
        <v>10893</v>
      </c>
      <c r="I1596" s="105">
        <v>11161</v>
      </c>
      <c r="J1596" s="105">
        <v>10876</v>
      </c>
      <c r="K1596" s="105">
        <v>11478</v>
      </c>
      <c r="L1596" s="195">
        <v>1719</v>
      </c>
      <c r="M1596" s="195">
        <v>2068</v>
      </c>
      <c r="N1596" s="195">
        <v>2375</v>
      </c>
      <c r="O1596" s="195">
        <v>2657</v>
      </c>
      <c r="P1596" s="195">
        <v>2923.5</v>
      </c>
      <c r="Q1596" s="195">
        <v>3187</v>
      </c>
      <c r="R1596" s="195">
        <v>3453.5</v>
      </c>
      <c r="S1596" s="195">
        <v>3714.5</v>
      </c>
      <c r="T1596" s="195">
        <v>3968</v>
      </c>
      <c r="U1596" s="195">
        <v>4223.5</v>
      </c>
      <c r="V1596" s="195">
        <v>4491.5</v>
      </c>
      <c r="W1596" s="195">
        <v>4780.5</v>
      </c>
      <c r="X1596" s="195">
        <v>5095</v>
      </c>
      <c r="Y1596" s="195">
        <v>5440.5</v>
      </c>
      <c r="Z1596" s="195">
        <v>5821.5</v>
      </c>
      <c r="AA1596" s="195">
        <v>6240</v>
      </c>
      <c r="AB1596" s="195">
        <v>6693.5</v>
      </c>
      <c r="AC1596" s="195">
        <v>7174</v>
      </c>
      <c r="AD1596" s="195">
        <v>7679</v>
      </c>
    </row>
    <row r="1597" spans="1:30" x14ac:dyDescent="0.2">
      <c r="A1597" s="77" t="s">
        <v>39</v>
      </c>
      <c r="B1597" s="79" t="s">
        <v>176</v>
      </c>
      <c r="C1597" s="105">
        <v>100</v>
      </c>
      <c r="D1597" s="105">
        <v>104</v>
      </c>
      <c r="E1597" s="105">
        <v>1575</v>
      </c>
      <c r="F1597" s="105">
        <v>1675</v>
      </c>
      <c r="G1597" s="105">
        <v>1771</v>
      </c>
      <c r="H1597" s="105">
        <v>1865</v>
      </c>
      <c r="I1597" s="105">
        <v>1968</v>
      </c>
      <c r="J1597" s="105">
        <v>2087</v>
      </c>
      <c r="K1597" s="105">
        <v>2170</v>
      </c>
      <c r="L1597" s="195">
        <v>27.5</v>
      </c>
      <c r="M1597" s="195">
        <v>28</v>
      </c>
      <c r="N1597" s="195">
        <v>52.5</v>
      </c>
      <c r="O1597" s="195">
        <v>85.5</v>
      </c>
      <c r="P1597" s="195">
        <v>120.5</v>
      </c>
      <c r="Q1597" s="195">
        <v>154</v>
      </c>
      <c r="R1597" s="195">
        <v>185</v>
      </c>
      <c r="S1597" s="195">
        <v>214</v>
      </c>
      <c r="T1597" s="195">
        <v>241.5</v>
      </c>
      <c r="U1597" s="195">
        <v>269</v>
      </c>
      <c r="V1597" s="195">
        <v>297.5</v>
      </c>
      <c r="W1597" s="195">
        <v>326.5</v>
      </c>
      <c r="X1597" s="195">
        <v>355</v>
      </c>
      <c r="Y1597" s="195">
        <v>383</v>
      </c>
      <c r="Z1597" s="195">
        <v>412</v>
      </c>
      <c r="AA1597" s="195">
        <v>443.5</v>
      </c>
      <c r="AB1597" s="195">
        <v>478.5</v>
      </c>
      <c r="AC1597" s="195">
        <v>517</v>
      </c>
      <c r="AD1597" s="195">
        <v>559.5</v>
      </c>
    </row>
    <row r="1598" spans="1:30" x14ac:dyDescent="0.2">
      <c r="A1598" s="77" t="s">
        <v>69</v>
      </c>
      <c r="B1598" s="79" t="s">
        <v>175</v>
      </c>
      <c r="C1598" s="105">
        <v>0</v>
      </c>
      <c r="D1598" s="105">
        <v>4</v>
      </c>
      <c r="E1598" s="105"/>
      <c r="F1598" s="105"/>
      <c r="G1598" s="105"/>
      <c r="H1598" s="105"/>
      <c r="I1598" s="105"/>
      <c r="J1598" s="105"/>
      <c r="K1598" s="105"/>
      <c r="L1598" s="195">
        <v>2383.5</v>
      </c>
      <c r="M1598" s="195">
        <v>2397</v>
      </c>
      <c r="N1598" s="195">
        <v>2404.5</v>
      </c>
      <c r="O1598" s="195">
        <v>2407.5</v>
      </c>
      <c r="P1598" s="195">
        <v>2404.5</v>
      </c>
      <c r="Q1598" s="195">
        <v>2398</v>
      </c>
      <c r="R1598" s="195">
        <v>2387.5</v>
      </c>
      <c r="S1598" s="195">
        <v>2371</v>
      </c>
      <c r="T1598" s="195">
        <v>2348</v>
      </c>
      <c r="U1598" s="195">
        <v>2318.5</v>
      </c>
      <c r="V1598" s="195">
        <v>2283.5</v>
      </c>
      <c r="W1598" s="195">
        <v>2245.5</v>
      </c>
      <c r="X1598" s="195">
        <v>2206.5</v>
      </c>
      <c r="Y1598" s="195">
        <v>2167</v>
      </c>
      <c r="Z1598" s="195">
        <v>2128</v>
      </c>
      <c r="AA1598" s="195">
        <v>2090</v>
      </c>
      <c r="AB1598" s="195">
        <v>2051.5</v>
      </c>
      <c r="AC1598" s="195">
        <v>2012</v>
      </c>
      <c r="AD1598" s="195">
        <v>1974.5</v>
      </c>
    </row>
    <row r="1599" spans="1:30" x14ac:dyDescent="0.2">
      <c r="A1599" s="77" t="s">
        <v>69</v>
      </c>
      <c r="B1599" s="79" t="s">
        <v>175</v>
      </c>
      <c r="C1599" s="105">
        <v>5</v>
      </c>
      <c r="D1599" s="105">
        <v>9</v>
      </c>
      <c r="E1599" s="105"/>
      <c r="F1599" s="105"/>
      <c r="G1599" s="105"/>
      <c r="H1599" s="105"/>
      <c r="I1599" s="105"/>
      <c r="J1599" s="105"/>
      <c r="K1599" s="105"/>
      <c r="L1599" s="195">
        <v>2323.5</v>
      </c>
      <c r="M1599" s="195">
        <v>2310</v>
      </c>
      <c r="N1599" s="195">
        <v>2318.5</v>
      </c>
      <c r="O1599" s="195">
        <v>2333.5</v>
      </c>
      <c r="P1599" s="195">
        <v>2345</v>
      </c>
      <c r="Q1599" s="195">
        <v>2363</v>
      </c>
      <c r="R1599" s="195">
        <v>2377</v>
      </c>
      <c r="S1599" s="195">
        <v>2384.5</v>
      </c>
      <c r="T1599" s="195">
        <v>2387</v>
      </c>
      <c r="U1599" s="195">
        <v>2385</v>
      </c>
      <c r="V1599" s="195">
        <v>2379</v>
      </c>
      <c r="W1599" s="195">
        <v>2368</v>
      </c>
      <c r="X1599" s="195">
        <v>2351.5</v>
      </c>
      <c r="Y1599" s="195">
        <v>2329.5</v>
      </c>
      <c r="Z1599" s="195">
        <v>2301</v>
      </c>
      <c r="AA1599" s="195">
        <v>2265.5</v>
      </c>
      <c r="AB1599" s="195">
        <v>2226</v>
      </c>
      <c r="AC1599" s="195">
        <v>2188</v>
      </c>
      <c r="AD1599" s="195">
        <v>2150.5</v>
      </c>
    </row>
    <row r="1600" spans="1:30" x14ac:dyDescent="0.2">
      <c r="A1600" s="77" t="s">
        <v>69</v>
      </c>
      <c r="B1600" s="79" t="s">
        <v>175</v>
      </c>
      <c r="C1600" s="105">
        <v>10</v>
      </c>
      <c r="D1600" s="105">
        <v>14</v>
      </c>
      <c r="E1600" s="105"/>
      <c r="F1600" s="105"/>
      <c r="G1600" s="105"/>
      <c r="H1600" s="105"/>
      <c r="I1600" s="105"/>
      <c r="J1600" s="105"/>
      <c r="K1600" s="105"/>
      <c r="L1600" s="195">
        <v>2528</v>
      </c>
      <c r="M1600" s="195">
        <v>2482.5</v>
      </c>
      <c r="N1600" s="195">
        <v>2419.5</v>
      </c>
      <c r="O1600" s="195">
        <v>2358</v>
      </c>
      <c r="P1600" s="195">
        <v>2322.5</v>
      </c>
      <c r="Q1600" s="195">
        <v>2300</v>
      </c>
      <c r="R1600" s="195">
        <v>2285.5</v>
      </c>
      <c r="S1600" s="195">
        <v>2292.5</v>
      </c>
      <c r="T1600" s="195">
        <v>2308</v>
      </c>
      <c r="U1600" s="195">
        <v>2320.5</v>
      </c>
      <c r="V1600" s="195">
        <v>2339.5</v>
      </c>
      <c r="W1600" s="195">
        <v>2353</v>
      </c>
      <c r="X1600" s="195">
        <v>2359.5</v>
      </c>
      <c r="Y1600" s="195">
        <v>2362.5</v>
      </c>
      <c r="Z1600" s="195">
        <v>2361</v>
      </c>
      <c r="AA1600" s="195">
        <v>2355.5</v>
      </c>
      <c r="AB1600" s="195">
        <v>2345.5</v>
      </c>
      <c r="AC1600" s="195">
        <v>2329.5</v>
      </c>
      <c r="AD1600" s="195">
        <v>2306.5</v>
      </c>
    </row>
    <row r="1601" spans="1:30" x14ac:dyDescent="0.2">
      <c r="A1601" s="77" t="s">
        <v>69</v>
      </c>
      <c r="B1601" s="79" t="s">
        <v>175</v>
      </c>
      <c r="C1601" s="105">
        <v>15</v>
      </c>
      <c r="D1601" s="105">
        <v>19</v>
      </c>
      <c r="E1601" s="105"/>
      <c r="F1601" s="105"/>
      <c r="G1601" s="105"/>
      <c r="H1601" s="105"/>
      <c r="I1601" s="105"/>
      <c r="J1601" s="105"/>
      <c r="K1601" s="105"/>
      <c r="L1601" s="195">
        <v>2763</v>
      </c>
      <c r="M1601" s="195">
        <v>2716.5</v>
      </c>
      <c r="N1601" s="195">
        <v>2661.5</v>
      </c>
      <c r="O1601" s="195">
        <v>2600</v>
      </c>
      <c r="P1601" s="195">
        <v>2543</v>
      </c>
      <c r="Q1601" s="195">
        <v>2494</v>
      </c>
      <c r="R1601" s="195">
        <v>2448.5</v>
      </c>
      <c r="S1601" s="195">
        <v>2386</v>
      </c>
      <c r="T1601" s="195">
        <v>2325</v>
      </c>
      <c r="U1601" s="195">
        <v>2289.5</v>
      </c>
      <c r="V1601" s="195">
        <v>2267</v>
      </c>
      <c r="W1601" s="195">
        <v>2254</v>
      </c>
      <c r="X1601" s="195">
        <v>2262</v>
      </c>
      <c r="Y1601" s="195">
        <v>2276.5</v>
      </c>
      <c r="Z1601" s="195">
        <v>2288.5</v>
      </c>
      <c r="AA1601" s="195">
        <v>2307</v>
      </c>
      <c r="AB1601" s="195">
        <v>2321.5</v>
      </c>
      <c r="AC1601" s="195">
        <v>2329</v>
      </c>
      <c r="AD1601" s="195">
        <v>2331.5</v>
      </c>
    </row>
    <row r="1602" spans="1:30" x14ac:dyDescent="0.2">
      <c r="A1602" s="77" t="s">
        <v>69</v>
      </c>
      <c r="B1602" s="79" t="s">
        <v>175</v>
      </c>
      <c r="C1602" s="105">
        <v>20</v>
      </c>
      <c r="D1602" s="105">
        <v>24</v>
      </c>
      <c r="E1602" s="105"/>
      <c r="F1602" s="105"/>
      <c r="G1602" s="105"/>
      <c r="H1602" s="105"/>
      <c r="I1602" s="105"/>
      <c r="J1602" s="105"/>
      <c r="K1602" s="105"/>
      <c r="L1602" s="195">
        <v>3027.5</v>
      </c>
      <c r="M1602" s="195">
        <v>2961.5</v>
      </c>
      <c r="N1602" s="195">
        <v>2908</v>
      </c>
      <c r="O1602" s="195">
        <v>2848.5</v>
      </c>
      <c r="P1602" s="195">
        <v>2778.5</v>
      </c>
      <c r="Q1602" s="195">
        <v>2719.5</v>
      </c>
      <c r="R1602" s="195">
        <v>2673</v>
      </c>
      <c r="S1602" s="195">
        <v>2618</v>
      </c>
      <c r="T1602" s="195">
        <v>2557.5</v>
      </c>
      <c r="U1602" s="195">
        <v>2501.5</v>
      </c>
      <c r="V1602" s="195">
        <v>2452.5</v>
      </c>
      <c r="W1602" s="195">
        <v>2407.5</v>
      </c>
      <c r="X1602" s="195">
        <v>2345</v>
      </c>
      <c r="Y1602" s="195">
        <v>2284</v>
      </c>
      <c r="Z1602" s="195">
        <v>2249</v>
      </c>
      <c r="AA1602" s="195">
        <v>2227</v>
      </c>
      <c r="AB1602" s="195">
        <v>2215</v>
      </c>
      <c r="AC1602" s="195">
        <v>2223.5</v>
      </c>
      <c r="AD1602" s="195">
        <v>2238.5</v>
      </c>
    </row>
    <row r="1603" spans="1:30" x14ac:dyDescent="0.2">
      <c r="A1603" s="77" t="s">
        <v>69</v>
      </c>
      <c r="B1603" s="79" t="s">
        <v>175</v>
      </c>
      <c r="C1603" s="105">
        <v>25</v>
      </c>
      <c r="D1603" s="105">
        <v>29</v>
      </c>
      <c r="E1603" s="105"/>
      <c r="F1603" s="105"/>
      <c r="G1603" s="105"/>
      <c r="H1603" s="105"/>
      <c r="I1603" s="105"/>
      <c r="J1603" s="105"/>
      <c r="K1603" s="105"/>
      <c r="L1603" s="195">
        <v>3292.5</v>
      </c>
      <c r="M1603" s="195">
        <v>3212.5</v>
      </c>
      <c r="N1603" s="195">
        <v>3139</v>
      </c>
      <c r="O1603" s="195">
        <v>3089.5</v>
      </c>
      <c r="P1603" s="195">
        <v>3048.5</v>
      </c>
      <c r="Q1603" s="195">
        <v>2988</v>
      </c>
      <c r="R1603" s="195">
        <v>2923.5</v>
      </c>
      <c r="S1603" s="195">
        <v>2871.5</v>
      </c>
      <c r="T1603" s="195">
        <v>2811.5</v>
      </c>
      <c r="U1603" s="195">
        <v>2740.5</v>
      </c>
      <c r="V1603" s="195">
        <v>2682.5</v>
      </c>
      <c r="W1603" s="195">
        <v>2637.5</v>
      </c>
      <c r="X1603" s="195">
        <v>2583</v>
      </c>
      <c r="Y1603" s="195">
        <v>2522.5</v>
      </c>
      <c r="Z1603" s="195">
        <v>2467</v>
      </c>
      <c r="AA1603" s="195">
        <v>2419.5</v>
      </c>
      <c r="AB1603" s="195">
        <v>2375</v>
      </c>
      <c r="AC1603" s="195">
        <v>2313.5</v>
      </c>
      <c r="AD1603" s="195">
        <v>2253.5</v>
      </c>
    </row>
    <row r="1604" spans="1:30" x14ac:dyDescent="0.2">
      <c r="A1604" s="77" t="s">
        <v>69</v>
      </c>
      <c r="B1604" s="79" t="s">
        <v>175</v>
      </c>
      <c r="C1604" s="105">
        <v>30</v>
      </c>
      <c r="D1604" s="105">
        <v>34</v>
      </c>
      <c r="E1604" s="105"/>
      <c r="F1604" s="105"/>
      <c r="G1604" s="105"/>
      <c r="H1604" s="105"/>
      <c r="I1604" s="105"/>
      <c r="J1604" s="105"/>
      <c r="K1604" s="105"/>
      <c r="L1604" s="195">
        <v>3022</v>
      </c>
      <c r="M1604" s="195">
        <v>3151</v>
      </c>
      <c r="N1604" s="195">
        <v>3253.5</v>
      </c>
      <c r="O1604" s="195">
        <v>3315</v>
      </c>
      <c r="P1604" s="195">
        <v>3316.5</v>
      </c>
      <c r="Q1604" s="195">
        <v>3263.5</v>
      </c>
      <c r="R1604" s="195">
        <v>3184</v>
      </c>
      <c r="S1604" s="195">
        <v>3110.5</v>
      </c>
      <c r="T1604" s="195">
        <v>3061</v>
      </c>
      <c r="U1604" s="195">
        <v>3020.5</v>
      </c>
      <c r="V1604" s="195">
        <v>2961.5</v>
      </c>
      <c r="W1604" s="195">
        <v>2897.5</v>
      </c>
      <c r="X1604" s="195">
        <v>2846</v>
      </c>
      <c r="Y1604" s="195">
        <v>2787.5</v>
      </c>
      <c r="Z1604" s="195">
        <v>2717.5</v>
      </c>
      <c r="AA1604" s="195">
        <v>2660</v>
      </c>
      <c r="AB1604" s="195">
        <v>2616</v>
      </c>
      <c r="AC1604" s="195">
        <v>2562.5</v>
      </c>
      <c r="AD1604" s="195">
        <v>2502</v>
      </c>
    </row>
    <row r="1605" spans="1:30" x14ac:dyDescent="0.2">
      <c r="A1605" s="77" t="s">
        <v>69</v>
      </c>
      <c r="B1605" s="79" t="s">
        <v>175</v>
      </c>
      <c r="C1605" s="105">
        <v>35</v>
      </c>
      <c r="D1605" s="105">
        <v>39</v>
      </c>
      <c r="E1605" s="105"/>
      <c r="F1605" s="105"/>
      <c r="G1605" s="105"/>
      <c r="H1605" s="105"/>
      <c r="I1605" s="105"/>
      <c r="J1605" s="105"/>
      <c r="K1605" s="105"/>
      <c r="L1605" s="195">
        <v>2646.5</v>
      </c>
      <c r="M1605" s="195">
        <v>2678.5</v>
      </c>
      <c r="N1605" s="195">
        <v>2721</v>
      </c>
      <c r="O1605" s="195">
        <v>2777.5</v>
      </c>
      <c r="P1605" s="195">
        <v>2867</v>
      </c>
      <c r="Q1605" s="195">
        <v>2992.5</v>
      </c>
      <c r="R1605" s="195">
        <v>3121</v>
      </c>
      <c r="S1605" s="195">
        <v>3223.5</v>
      </c>
      <c r="T1605" s="195">
        <v>3284.5</v>
      </c>
      <c r="U1605" s="195">
        <v>3285.5</v>
      </c>
      <c r="V1605" s="195">
        <v>3233</v>
      </c>
      <c r="W1605" s="195">
        <v>3155</v>
      </c>
      <c r="X1605" s="195">
        <v>3082.5</v>
      </c>
      <c r="Y1605" s="195">
        <v>3033.5</v>
      </c>
      <c r="Z1605" s="195">
        <v>2994.5</v>
      </c>
      <c r="AA1605" s="195">
        <v>2937</v>
      </c>
      <c r="AB1605" s="195">
        <v>2873</v>
      </c>
      <c r="AC1605" s="195">
        <v>2821</v>
      </c>
      <c r="AD1605" s="195">
        <v>2762.5</v>
      </c>
    </row>
    <row r="1606" spans="1:30" x14ac:dyDescent="0.2">
      <c r="A1606" s="77" t="s">
        <v>69</v>
      </c>
      <c r="B1606" s="79" t="s">
        <v>175</v>
      </c>
      <c r="C1606" s="105">
        <v>40</v>
      </c>
      <c r="D1606" s="105">
        <v>44</v>
      </c>
      <c r="E1606" s="105"/>
      <c r="F1606" s="105"/>
      <c r="G1606" s="105"/>
      <c r="H1606" s="105"/>
      <c r="I1606" s="105"/>
      <c r="J1606" s="105"/>
      <c r="K1606" s="105"/>
      <c r="L1606" s="195">
        <v>2291.5</v>
      </c>
      <c r="M1606" s="195">
        <v>2376</v>
      </c>
      <c r="N1606" s="195">
        <v>2450.5</v>
      </c>
      <c r="O1606" s="195">
        <v>2522</v>
      </c>
      <c r="P1606" s="195">
        <v>2578</v>
      </c>
      <c r="Q1606" s="195">
        <v>2610</v>
      </c>
      <c r="R1606" s="195">
        <v>2641.5</v>
      </c>
      <c r="S1606" s="195">
        <v>2683.5</v>
      </c>
      <c r="T1606" s="195">
        <v>2739.5</v>
      </c>
      <c r="U1606" s="195">
        <v>2828.5</v>
      </c>
      <c r="V1606" s="195">
        <v>2954</v>
      </c>
      <c r="W1606" s="195">
        <v>3081.5</v>
      </c>
      <c r="X1606" s="195">
        <v>3182.5</v>
      </c>
      <c r="Y1606" s="195">
        <v>3242.5</v>
      </c>
      <c r="Z1606" s="195">
        <v>3244.5</v>
      </c>
      <c r="AA1606" s="195">
        <v>3193.5</v>
      </c>
      <c r="AB1606" s="195">
        <v>3117</v>
      </c>
      <c r="AC1606" s="195">
        <v>3046.5</v>
      </c>
      <c r="AD1606" s="195">
        <v>2999</v>
      </c>
    </row>
    <row r="1607" spans="1:30" x14ac:dyDescent="0.2">
      <c r="A1607" s="77" t="s">
        <v>69</v>
      </c>
      <c r="B1607" s="79" t="s">
        <v>175</v>
      </c>
      <c r="C1607" s="105">
        <v>45</v>
      </c>
      <c r="D1607" s="105">
        <v>49</v>
      </c>
      <c r="E1607" s="105"/>
      <c r="F1607" s="105"/>
      <c r="G1607" s="105"/>
      <c r="H1607" s="105"/>
      <c r="I1607" s="105"/>
      <c r="J1607" s="105"/>
      <c r="K1607" s="105"/>
      <c r="L1607" s="195">
        <v>2205.5</v>
      </c>
      <c r="M1607" s="195">
        <v>2136</v>
      </c>
      <c r="N1607" s="195">
        <v>2106</v>
      </c>
      <c r="O1607" s="195">
        <v>2116.5</v>
      </c>
      <c r="P1607" s="195">
        <v>2165.5</v>
      </c>
      <c r="Q1607" s="195">
        <v>2244.5</v>
      </c>
      <c r="R1607" s="195">
        <v>2328</v>
      </c>
      <c r="S1607" s="195">
        <v>2402</v>
      </c>
      <c r="T1607" s="195">
        <v>2472</v>
      </c>
      <c r="U1607" s="195">
        <v>2528</v>
      </c>
      <c r="V1607" s="195">
        <v>2560</v>
      </c>
      <c r="W1607" s="195">
        <v>2591.5</v>
      </c>
      <c r="X1607" s="195">
        <v>2633.5</v>
      </c>
      <c r="Y1607" s="195">
        <v>2689</v>
      </c>
      <c r="Z1607" s="195">
        <v>2778</v>
      </c>
      <c r="AA1607" s="195">
        <v>2901.5</v>
      </c>
      <c r="AB1607" s="195">
        <v>3027.5</v>
      </c>
      <c r="AC1607" s="195">
        <v>3128</v>
      </c>
      <c r="AD1607" s="195">
        <v>3187.5</v>
      </c>
    </row>
    <row r="1608" spans="1:30" x14ac:dyDescent="0.2">
      <c r="A1608" s="77" t="s">
        <v>69</v>
      </c>
      <c r="B1608" s="79" t="s">
        <v>175</v>
      </c>
      <c r="C1608" s="105">
        <v>50</v>
      </c>
      <c r="D1608" s="105">
        <v>54</v>
      </c>
      <c r="E1608" s="105"/>
      <c r="F1608" s="105"/>
      <c r="G1608" s="105"/>
      <c r="H1608" s="105"/>
      <c r="I1608" s="105"/>
      <c r="J1608" s="105"/>
      <c r="K1608" s="105"/>
      <c r="L1608" s="195">
        <v>2499.5</v>
      </c>
      <c r="M1608" s="195">
        <v>2466.5</v>
      </c>
      <c r="N1608" s="195">
        <v>2407</v>
      </c>
      <c r="O1608" s="195">
        <v>2323</v>
      </c>
      <c r="P1608" s="195">
        <v>2226</v>
      </c>
      <c r="Q1608" s="195">
        <v>2137.5</v>
      </c>
      <c r="R1608" s="195">
        <v>2072.5</v>
      </c>
      <c r="S1608" s="195">
        <v>2044</v>
      </c>
      <c r="T1608" s="195">
        <v>2054.5</v>
      </c>
      <c r="U1608" s="195">
        <v>2102.5</v>
      </c>
      <c r="V1608" s="195">
        <v>2180</v>
      </c>
      <c r="W1608" s="195">
        <v>2262.5</v>
      </c>
      <c r="X1608" s="195">
        <v>2336</v>
      </c>
      <c r="Y1608" s="195">
        <v>2405.5</v>
      </c>
      <c r="Z1608" s="195">
        <v>2459.5</v>
      </c>
      <c r="AA1608" s="195">
        <v>2491</v>
      </c>
      <c r="AB1608" s="195">
        <v>2522.5</v>
      </c>
      <c r="AC1608" s="195">
        <v>2565</v>
      </c>
      <c r="AD1608" s="195">
        <v>2621</v>
      </c>
    </row>
    <row r="1609" spans="1:30" x14ac:dyDescent="0.2">
      <c r="A1609" s="77" t="s">
        <v>69</v>
      </c>
      <c r="B1609" s="79" t="s">
        <v>175</v>
      </c>
      <c r="C1609" s="105">
        <v>55</v>
      </c>
      <c r="D1609" s="105">
        <v>59</v>
      </c>
      <c r="E1609" s="105"/>
      <c r="F1609" s="105"/>
      <c r="G1609" s="105"/>
      <c r="H1609" s="105"/>
      <c r="I1609" s="105"/>
      <c r="J1609" s="105"/>
      <c r="K1609" s="105"/>
      <c r="L1609" s="195">
        <v>2244.5</v>
      </c>
      <c r="M1609" s="195">
        <v>2293.5</v>
      </c>
      <c r="N1609" s="195">
        <v>2334.5</v>
      </c>
      <c r="O1609" s="195">
        <v>2366</v>
      </c>
      <c r="P1609" s="195">
        <v>2385</v>
      </c>
      <c r="Q1609" s="195">
        <v>2381</v>
      </c>
      <c r="R1609" s="195">
        <v>2351.5</v>
      </c>
      <c r="S1609" s="195">
        <v>2295.5</v>
      </c>
      <c r="T1609" s="195">
        <v>2216.5</v>
      </c>
      <c r="U1609" s="195">
        <v>2126.5</v>
      </c>
      <c r="V1609" s="195">
        <v>2043.0000000000002</v>
      </c>
      <c r="W1609" s="195">
        <v>1982</v>
      </c>
      <c r="X1609" s="195">
        <v>1957</v>
      </c>
      <c r="Y1609" s="195">
        <v>1968</v>
      </c>
      <c r="Z1609" s="195">
        <v>2015.0000000000002</v>
      </c>
      <c r="AA1609" s="195">
        <v>2091</v>
      </c>
      <c r="AB1609" s="195">
        <v>2171</v>
      </c>
      <c r="AC1609" s="195">
        <v>2242</v>
      </c>
      <c r="AD1609" s="195">
        <v>2310</v>
      </c>
    </row>
    <row r="1610" spans="1:30" x14ac:dyDescent="0.2">
      <c r="A1610" s="77" t="s">
        <v>69</v>
      </c>
      <c r="B1610" s="79" t="s">
        <v>175</v>
      </c>
      <c r="C1610" s="105">
        <v>60</v>
      </c>
      <c r="D1610" s="105">
        <v>64</v>
      </c>
      <c r="E1610" s="105"/>
      <c r="F1610" s="105"/>
      <c r="G1610" s="105"/>
      <c r="H1610" s="105"/>
      <c r="I1610" s="105"/>
      <c r="J1610" s="105"/>
      <c r="K1610" s="105"/>
      <c r="L1610" s="195">
        <v>1857.5</v>
      </c>
      <c r="M1610" s="195">
        <v>1904.5</v>
      </c>
      <c r="N1610" s="195">
        <v>1944</v>
      </c>
      <c r="O1610" s="195">
        <v>1986.5</v>
      </c>
      <c r="P1610" s="195">
        <v>2032.5000000000002</v>
      </c>
      <c r="Q1610" s="195">
        <v>2081</v>
      </c>
      <c r="R1610" s="195">
        <v>2129</v>
      </c>
      <c r="S1610" s="195">
        <v>2169.5</v>
      </c>
      <c r="T1610" s="195">
        <v>2200</v>
      </c>
      <c r="U1610" s="195">
        <v>2218.5</v>
      </c>
      <c r="V1610" s="195">
        <v>2217</v>
      </c>
      <c r="W1610" s="195">
        <v>2191.5</v>
      </c>
      <c r="X1610" s="195">
        <v>2140.5</v>
      </c>
      <c r="Y1610" s="195">
        <v>2068.5</v>
      </c>
      <c r="Z1610" s="195">
        <v>1987</v>
      </c>
      <c r="AA1610" s="195">
        <v>1911.5</v>
      </c>
      <c r="AB1610" s="195">
        <v>1856</v>
      </c>
      <c r="AC1610" s="195">
        <v>1835</v>
      </c>
      <c r="AD1610" s="195">
        <v>1848.5</v>
      </c>
    </row>
    <row r="1611" spans="1:30" x14ac:dyDescent="0.2">
      <c r="A1611" s="77" t="s">
        <v>69</v>
      </c>
      <c r="B1611" s="79" t="s">
        <v>175</v>
      </c>
      <c r="C1611" s="105">
        <v>65</v>
      </c>
      <c r="D1611" s="105">
        <v>69</v>
      </c>
      <c r="E1611" s="105"/>
      <c r="F1611" s="105"/>
      <c r="G1611" s="105"/>
      <c r="H1611" s="105"/>
      <c r="I1611" s="105"/>
      <c r="J1611" s="105"/>
      <c r="K1611" s="105"/>
      <c r="L1611" s="195">
        <v>1279.5</v>
      </c>
      <c r="M1611" s="195">
        <v>1352</v>
      </c>
      <c r="N1611" s="195">
        <v>1440</v>
      </c>
      <c r="O1611" s="195">
        <v>1522.5</v>
      </c>
      <c r="P1611" s="195">
        <v>1590</v>
      </c>
      <c r="Q1611" s="195">
        <v>1648</v>
      </c>
      <c r="R1611" s="195">
        <v>1692.5</v>
      </c>
      <c r="S1611" s="195">
        <v>1729.5</v>
      </c>
      <c r="T1611" s="195">
        <v>1769</v>
      </c>
      <c r="U1611" s="195">
        <v>1812</v>
      </c>
      <c r="V1611" s="195">
        <v>1858</v>
      </c>
      <c r="W1611" s="195">
        <v>1903.5</v>
      </c>
      <c r="X1611" s="195">
        <v>1942.5</v>
      </c>
      <c r="Y1611" s="195">
        <v>1972.5</v>
      </c>
      <c r="Z1611" s="195">
        <v>1990.5</v>
      </c>
      <c r="AA1611" s="195">
        <v>1991</v>
      </c>
      <c r="AB1611" s="195">
        <v>1970.5</v>
      </c>
      <c r="AC1611" s="195">
        <v>1928</v>
      </c>
      <c r="AD1611" s="195">
        <v>1866.5</v>
      </c>
    </row>
    <row r="1612" spans="1:30" x14ac:dyDescent="0.2">
      <c r="A1612" s="77" t="s">
        <v>69</v>
      </c>
      <c r="B1612" s="79" t="s">
        <v>175</v>
      </c>
      <c r="C1612" s="105">
        <v>70</v>
      </c>
      <c r="D1612" s="105">
        <v>74</v>
      </c>
      <c r="E1612" s="105"/>
      <c r="F1612" s="105"/>
      <c r="G1612" s="105"/>
      <c r="H1612" s="105"/>
      <c r="I1612" s="105"/>
      <c r="J1612" s="105"/>
      <c r="K1612" s="105"/>
      <c r="L1612" s="195">
        <v>811</v>
      </c>
      <c r="M1612" s="195">
        <v>844.5</v>
      </c>
      <c r="N1612" s="195">
        <v>889</v>
      </c>
      <c r="O1612" s="195">
        <v>940.5</v>
      </c>
      <c r="P1612" s="195">
        <v>1000</v>
      </c>
      <c r="Q1612" s="195">
        <v>1059</v>
      </c>
      <c r="R1612" s="195">
        <v>1123</v>
      </c>
      <c r="S1612" s="195">
        <v>1197.5</v>
      </c>
      <c r="T1612" s="195">
        <v>1267.5</v>
      </c>
      <c r="U1612" s="195">
        <v>1325.5</v>
      </c>
      <c r="V1612" s="195">
        <v>1375</v>
      </c>
      <c r="W1612" s="195">
        <v>1414.5</v>
      </c>
      <c r="X1612" s="195">
        <v>1448.5</v>
      </c>
      <c r="Y1612" s="195">
        <v>1485.5</v>
      </c>
      <c r="Z1612" s="195">
        <v>1525.5</v>
      </c>
      <c r="AA1612" s="195">
        <v>1566.5</v>
      </c>
      <c r="AB1612" s="195">
        <v>1607.5</v>
      </c>
      <c r="AC1612" s="195">
        <v>1643.5</v>
      </c>
      <c r="AD1612" s="195">
        <v>1672.5</v>
      </c>
    </row>
    <row r="1613" spans="1:30" x14ac:dyDescent="0.2">
      <c r="A1613" s="77" t="s">
        <v>69</v>
      </c>
      <c r="B1613" s="79" t="s">
        <v>175</v>
      </c>
      <c r="C1613" s="105">
        <v>75</v>
      </c>
      <c r="D1613" s="105">
        <v>79</v>
      </c>
      <c r="E1613" s="105"/>
      <c r="F1613" s="105"/>
      <c r="G1613" s="105"/>
      <c r="H1613" s="105"/>
      <c r="I1613" s="105"/>
      <c r="J1613" s="105"/>
      <c r="K1613" s="105"/>
      <c r="L1613" s="195">
        <v>527</v>
      </c>
      <c r="M1613" s="195">
        <v>537</v>
      </c>
      <c r="N1613" s="195">
        <v>550</v>
      </c>
      <c r="O1613" s="195">
        <v>563</v>
      </c>
      <c r="P1613" s="195">
        <v>578</v>
      </c>
      <c r="Q1613" s="195">
        <v>598.5</v>
      </c>
      <c r="R1613" s="195">
        <v>627</v>
      </c>
      <c r="S1613" s="195">
        <v>662</v>
      </c>
      <c r="T1613" s="195">
        <v>702.5</v>
      </c>
      <c r="U1613" s="195">
        <v>749</v>
      </c>
      <c r="V1613" s="195">
        <v>795</v>
      </c>
      <c r="W1613" s="195">
        <v>845</v>
      </c>
      <c r="X1613" s="195">
        <v>904</v>
      </c>
      <c r="Y1613" s="195">
        <v>959.5</v>
      </c>
      <c r="Z1613" s="195">
        <v>1004.9999999999999</v>
      </c>
      <c r="AA1613" s="195">
        <v>1045</v>
      </c>
      <c r="AB1613" s="195">
        <v>1078</v>
      </c>
      <c r="AC1613" s="195">
        <v>1107.5</v>
      </c>
      <c r="AD1613" s="195">
        <v>1139</v>
      </c>
    </row>
    <row r="1614" spans="1:30" x14ac:dyDescent="0.2">
      <c r="A1614" s="77" t="s">
        <v>69</v>
      </c>
      <c r="B1614" s="79" t="s">
        <v>175</v>
      </c>
      <c r="C1614" s="105">
        <v>80</v>
      </c>
      <c r="D1614" s="105">
        <v>84</v>
      </c>
      <c r="E1614" s="105"/>
      <c r="F1614" s="105"/>
      <c r="G1614" s="105"/>
      <c r="H1614" s="105"/>
      <c r="I1614" s="105"/>
      <c r="J1614" s="105"/>
      <c r="K1614" s="105"/>
      <c r="L1614" s="195">
        <v>288.5</v>
      </c>
      <c r="M1614" s="195">
        <v>293.5</v>
      </c>
      <c r="N1614" s="195">
        <v>300.5</v>
      </c>
      <c r="O1614" s="195">
        <v>307.5</v>
      </c>
      <c r="P1614" s="195">
        <v>315.5</v>
      </c>
      <c r="Q1614" s="195">
        <v>324.5</v>
      </c>
      <c r="R1614" s="195">
        <v>333.5</v>
      </c>
      <c r="S1614" s="195">
        <v>343</v>
      </c>
      <c r="T1614" s="195">
        <v>353.5</v>
      </c>
      <c r="U1614" s="195">
        <v>364.5</v>
      </c>
      <c r="V1614" s="195">
        <v>378.5</v>
      </c>
      <c r="W1614" s="195">
        <v>399.5</v>
      </c>
      <c r="X1614" s="195">
        <v>423.5</v>
      </c>
      <c r="Y1614" s="195">
        <v>451</v>
      </c>
      <c r="Z1614" s="195">
        <v>483</v>
      </c>
      <c r="AA1614" s="195">
        <v>514.5</v>
      </c>
      <c r="AB1614" s="195">
        <v>549.5</v>
      </c>
      <c r="AC1614" s="195">
        <v>589.5</v>
      </c>
      <c r="AD1614" s="195">
        <v>627.5</v>
      </c>
    </row>
    <row r="1615" spans="1:30" x14ac:dyDescent="0.2">
      <c r="A1615" s="77" t="s">
        <v>69</v>
      </c>
      <c r="B1615" s="79" t="s">
        <v>175</v>
      </c>
      <c r="C1615" s="105">
        <v>85</v>
      </c>
      <c r="D1615" s="105">
        <v>89</v>
      </c>
      <c r="E1615" s="105"/>
      <c r="F1615" s="105"/>
      <c r="G1615" s="105"/>
      <c r="H1615" s="105"/>
      <c r="I1615" s="105"/>
      <c r="J1615" s="105"/>
      <c r="K1615" s="105"/>
      <c r="L1615" s="195">
        <v>133.5</v>
      </c>
      <c r="M1615" s="195">
        <v>130.5</v>
      </c>
      <c r="N1615" s="195">
        <v>130</v>
      </c>
      <c r="O1615" s="195">
        <v>130</v>
      </c>
      <c r="P1615" s="195">
        <v>131.5</v>
      </c>
      <c r="Q1615" s="195">
        <v>135</v>
      </c>
      <c r="R1615" s="195">
        <v>139</v>
      </c>
      <c r="S1615" s="195">
        <v>143.5</v>
      </c>
      <c r="T1615" s="195">
        <v>148.5</v>
      </c>
      <c r="U1615" s="195">
        <v>153</v>
      </c>
      <c r="V1615" s="195">
        <v>158.5</v>
      </c>
      <c r="W1615" s="195">
        <v>164</v>
      </c>
      <c r="X1615" s="195">
        <v>169</v>
      </c>
      <c r="Y1615" s="195">
        <v>174</v>
      </c>
      <c r="Z1615" s="195">
        <v>180.5</v>
      </c>
      <c r="AA1615" s="195">
        <v>190.5</v>
      </c>
      <c r="AB1615" s="195">
        <v>202</v>
      </c>
      <c r="AC1615" s="195">
        <v>215</v>
      </c>
      <c r="AD1615" s="195">
        <v>230</v>
      </c>
    </row>
    <row r="1616" spans="1:30" x14ac:dyDescent="0.2">
      <c r="A1616" s="77" t="s">
        <v>69</v>
      </c>
      <c r="B1616" s="79" t="s">
        <v>175</v>
      </c>
      <c r="C1616" s="105">
        <v>90</v>
      </c>
      <c r="D1616" s="105">
        <v>94</v>
      </c>
      <c r="E1616" s="105"/>
      <c r="F1616" s="105"/>
      <c r="G1616" s="105"/>
      <c r="H1616" s="105"/>
      <c r="I1616" s="105"/>
      <c r="J1616" s="105"/>
      <c r="K1616" s="105"/>
      <c r="L1616" s="195">
        <v>33.5</v>
      </c>
      <c r="M1616" s="195">
        <v>35.5</v>
      </c>
      <c r="N1616" s="195">
        <v>38</v>
      </c>
      <c r="O1616" s="195">
        <v>39.5</v>
      </c>
      <c r="P1616" s="195">
        <v>40.5</v>
      </c>
      <c r="Q1616" s="195">
        <v>41</v>
      </c>
      <c r="R1616" s="195">
        <v>41</v>
      </c>
      <c r="S1616" s="195">
        <v>41.5</v>
      </c>
      <c r="T1616" s="195">
        <v>42.5</v>
      </c>
      <c r="U1616" s="195">
        <v>43.5</v>
      </c>
      <c r="V1616" s="195">
        <v>44.5</v>
      </c>
      <c r="W1616" s="195">
        <v>46</v>
      </c>
      <c r="X1616" s="195">
        <v>47.5</v>
      </c>
      <c r="Y1616" s="195">
        <v>49.5</v>
      </c>
      <c r="Z1616" s="195">
        <v>52</v>
      </c>
      <c r="AA1616" s="195">
        <v>54</v>
      </c>
      <c r="AB1616" s="195">
        <v>56</v>
      </c>
      <c r="AC1616" s="195">
        <v>58.5</v>
      </c>
      <c r="AD1616" s="195">
        <v>60.5</v>
      </c>
    </row>
    <row r="1617" spans="1:30" x14ac:dyDescent="0.2">
      <c r="A1617" s="77" t="s">
        <v>69</v>
      </c>
      <c r="B1617" s="79" t="s">
        <v>175</v>
      </c>
      <c r="C1617" s="105">
        <v>95</v>
      </c>
      <c r="D1617" s="105">
        <v>99</v>
      </c>
      <c r="E1617" s="105"/>
      <c r="F1617" s="105"/>
      <c r="G1617" s="105"/>
      <c r="H1617" s="105"/>
      <c r="I1617" s="105"/>
      <c r="J1617" s="105"/>
      <c r="K1617" s="105"/>
      <c r="L1617" s="195">
        <v>3</v>
      </c>
      <c r="M1617" s="195">
        <v>3.5</v>
      </c>
      <c r="N1617" s="195">
        <v>4</v>
      </c>
      <c r="O1617" s="195">
        <v>4.5</v>
      </c>
      <c r="P1617" s="195">
        <v>5</v>
      </c>
      <c r="Q1617" s="195">
        <v>6</v>
      </c>
      <c r="R1617" s="195">
        <v>7</v>
      </c>
      <c r="S1617" s="195">
        <v>7</v>
      </c>
      <c r="T1617" s="195">
        <v>7</v>
      </c>
      <c r="U1617" s="195">
        <v>7</v>
      </c>
      <c r="V1617" s="195">
        <v>7</v>
      </c>
      <c r="W1617" s="195">
        <v>7.5</v>
      </c>
      <c r="X1617" s="195">
        <v>8</v>
      </c>
      <c r="Y1617" s="195">
        <v>8</v>
      </c>
      <c r="Z1617" s="195">
        <v>8</v>
      </c>
      <c r="AA1617" s="195">
        <v>8.5</v>
      </c>
      <c r="AB1617" s="195">
        <v>9.5</v>
      </c>
      <c r="AC1617" s="195">
        <v>10.5</v>
      </c>
      <c r="AD1617" s="195">
        <v>11</v>
      </c>
    </row>
    <row r="1618" spans="1:30" x14ac:dyDescent="0.2">
      <c r="A1618" s="77" t="s">
        <v>69</v>
      </c>
      <c r="B1618" s="79" t="s">
        <v>175</v>
      </c>
      <c r="C1618" s="105">
        <v>100</v>
      </c>
      <c r="D1618" s="105">
        <v>104</v>
      </c>
      <c r="E1618" s="105"/>
      <c r="F1618" s="105"/>
      <c r="G1618" s="105"/>
      <c r="H1618" s="105"/>
      <c r="I1618" s="105"/>
      <c r="J1618" s="105"/>
      <c r="K1618" s="105"/>
      <c r="L1618" s="195">
        <v>0</v>
      </c>
      <c r="M1618" s="195">
        <v>0</v>
      </c>
      <c r="N1618" s="195">
        <v>0</v>
      </c>
      <c r="O1618" s="195">
        <v>0</v>
      </c>
      <c r="P1618" s="195">
        <v>0</v>
      </c>
      <c r="Q1618" s="195">
        <v>0</v>
      </c>
      <c r="R1618" s="195">
        <v>0</v>
      </c>
      <c r="S1618" s="195">
        <v>0</v>
      </c>
      <c r="T1618" s="195">
        <v>0</v>
      </c>
      <c r="U1618" s="195">
        <v>0</v>
      </c>
      <c r="V1618" s="195">
        <v>0</v>
      </c>
      <c r="W1618" s="195">
        <v>0</v>
      </c>
      <c r="X1618" s="195">
        <v>0</v>
      </c>
      <c r="Y1618" s="195">
        <v>0</v>
      </c>
      <c r="Z1618" s="195">
        <v>0</v>
      </c>
      <c r="AA1618" s="195">
        <v>0</v>
      </c>
      <c r="AB1618" s="195">
        <v>0</v>
      </c>
      <c r="AC1618" s="195">
        <v>0</v>
      </c>
      <c r="AD1618" s="195">
        <v>0</v>
      </c>
    </row>
    <row r="1619" spans="1:30" x14ac:dyDescent="0.2">
      <c r="A1619" s="77" t="s">
        <v>69</v>
      </c>
      <c r="B1619" s="79" t="s">
        <v>176</v>
      </c>
      <c r="C1619" s="105">
        <v>0</v>
      </c>
      <c r="D1619" s="105">
        <v>4</v>
      </c>
      <c r="E1619" s="105"/>
      <c r="F1619" s="105"/>
      <c r="G1619" s="105"/>
      <c r="H1619" s="105"/>
      <c r="I1619" s="105"/>
      <c r="J1619" s="105"/>
      <c r="K1619" s="105"/>
      <c r="L1619" s="195">
        <v>2315</v>
      </c>
      <c r="M1619" s="195">
        <v>2333</v>
      </c>
      <c r="N1619" s="195">
        <v>2341</v>
      </c>
      <c r="O1619" s="195">
        <v>2344</v>
      </c>
      <c r="P1619" s="195">
        <v>2342</v>
      </c>
      <c r="Q1619" s="195">
        <v>2335.5</v>
      </c>
      <c r="R1619" s="195">
        <v>2325</v>
      </c>
      <c r="S1619" s="195">
        <v>2308.5</v>
      </c>
      <c r="T1619" s="195">
        <v>2286.5</v>
      </c>
      <c r="U1619" s="195">
        <v>2257.5</v>
      </c>
      <c r="V1619" s="195">
        <v>2222.5</v>
      </c>
      <c r="W1619" s="195">
        <v>2184.5</v>
      </c>
      <c r="X1619" s="195">
        <v>2146</v>
      </c>
      <c r="Y1619" s="195">
        <v>2108</v>
      </c>
      <c r="Z1619" s="195">
        <v>2069.5</v>
      </c>
      <c r="AA1619" s="195">
        <v>2031.0000000000002</v>
      </c>
      <c r="AB1619" s="195">
        <v>1993</v>
      </c>
      <c r="AC1619" s="195">
        <v>1954.5</v>
      </c>
      <c r="AD1619" s="195">
        <v>1917</v>
      </c>
    </row>
    <row r="1620" spans="1:30" x14ac:dyDescent="0.2">
      <c r="A1620" s="77" t="s">
        <v>69</v>
      </c>
      <c r="B1620" s="79" t="s">
        <v>176</v>
      </c>
      <c r="C1620" s="105">
        <v>5</v>
      </c>
      <c r="D1620" s="105">
        <v>9</v>
      </c>
      <c r="E1620" s="105"/>
      <c r="F1620" s="105"/>
      <c r="G1620" s="105"/>
      <c r="H1620" s="105"/>
      <c r="I1620" s="105"/>
      <c r="J1620" s="105"/>
      <c r="K1620" s="105"/>
      <c r="L1620" s="195">
        <v>2232</v>
      </c>
      <c r="M1620" s="195">
        <v>2228</v>
      </c>
      <c r="N1620" s="195">
        <v>2242.5</v>
      </c>
      <c r="O1620" s="195">
        <v>2261</v>
      </c>
      <c r="P1620" s="195">
        <v>2278</v>
      </c>
      <c r="Q1620" s="195">
        <v>2301.5</v>
      </c>
      <c r="R1620" s="195">
        <v>2319.5</v>
      </c>
      <c r="S1620" s="195">
        <v>2327.5</v>
      </c>
      <c r="T1620" s="195">
        <v>2331</v>
      </c>
      <c r="U1620" s="195">
        <v>2329</v>
      </c>
      <c r="V1620" s="195">
        <v>2321.5</v>
      </c>
      <c r="W1620" s="195">
        <v>2311</v>
      </c>
      <c r="X1620" s="195">
        <v>2295.5</v>
      </c>
      <c r="Y1620" s="195">
        <v>2272.5</v>
      </c>
      <c r="Z1620" s="195">
        <v>2243.5</v>
      </c>
      <c r="AA1620" s="195">
        <v>2209.5</v>
      </c>
      <c r="AB1620" s="195">
        <v>2171</v>
      </c>
      <c r="AC1620" s="195">
        <v>2132.5</v>
      </c>
      <c r="AD1620" s="195">
        <v>2095</v>
      </c>
    </row>
    <row r="1621" spans="1:30" x14ac:dyDescent="0.2">
      <c r="A1621" s="77" t="s">
        <v>69</v>
      </c>
      <c r="B1621" s="79" t="s">
        <v>176</v>
      </c>
      <c r="C1621" s="105">
        <v>10</v>
      </c>
      <c r="D1621" s="105">
        <v>14</v>
      </c>
      <c r="E1621" s="105"/>
      <c r="F1621" s="105"/>
      <c r="G1621" s="105"/>
      <c r="H1621" s="105"/>
      <c r="I1621" s="105"/>
      <c r="J1621" s="105"/>
      <c r="K1621" s="105"/>
      <c r="L1621" s="195">
        <v>2496</v>
      </c>
      <c r="M1621" s="195">
        <v>2411.5</v>
      </c>
      <c r="N1621" s="195">
        <v>2320</v>
      </c>
      <c r="O1621" s="195">
        <v>2256</v>
      </c>
      <c r="P1621" s="195">
        <v>2229.5</v>
      </c>
      <c r="Q1621" s="195">
        <v>2211.5</v>
      </c>
      <c r="R1621" s="195">
        <v>2207</v>
      </c>
      <c r="S1621" s="195">
        <v>2222.5</v>
      </c>
      <c r="T1621" s="195">
        <v>2240</v>
      </c>
      <c r="U1621" s="195">
        <v>2257</v>
      </c>
      <c r="V1621" s="195">
        <v>2281</v>
      </c>
      <c r="W1621" s="195">
        <v>2299</v>
      </c>
      <c r="X1621" s="195">
        <v>2307.5</v>
      </c>
      <c r="Y1621" s="195">
        <v>2310.5</v>
      </c>
      <c r="Z1621" s="195">
        <v>2308.5</v>
      </c>
      <c r="AA1621" s="195">
        <v>2302</v>
      </c>
      <c r="AB1621" s="195">
        <v>2291</v>
      </c>
      <c r="AC1621" s="195">
        <v>2274.5</v>
      </c>
      <c r="AD1621" s="195">
        <v>2252.5</v>
      </c>
    </row>
    <row r="1622" spans="1:30" x14ac:dyDescent="0.2">
      <c r="A1622" s="77" t="s">
        <v>69</v>
      </c>
      <c r="B1622" s="79" t="s">
        <v>176</v>
      </c>
      <c r="C1622" s="105">
        <v>15</v>
      </c>
      <c r="D1622" s="105">
        <v>19</v>
      </c>
      <c r="E1622" s="105"/>
      <c r="F1622" s="105"/>
      <c r="G1622" s="105"/>
      <c r="H1622" s="105"/>
      <c r="I1622" s="105"/>
      <c r="J1622" s="105"/>
      <c r="K1622" s="105"/>
      <c r="L1622" s="195">
        <v>2759</v>
      </c>
      <c r="M1622" s="195">
        <v>2706</v>
      </c>
      <c r="N1622" s="195">
        <v>2670</v>
      </c>
      <c r="O1622" s="195">
        <v>2620.5</v>
      </c>
      <c r="P1622" s="195">
        <v>2544</v>
      </c>
      <c r="Q1622" s="195">
        <v>2459.5</v>
      </c>
      <c r="R1622" s="195">
        <v>2375</v>
      </c>
      <c r="S1622" s="195">
        <v>2285</v>
      </c>
      <c r="T1622" s="195">
        <v>2221</v>
      </c>
      <c r="U1622" s="195">
        <v>2193</v>
      </c>
      <c r="V1622" s="195">
        <v>2176</v>
      </c>
      <c r="W1622" s="195">
        <v>2172.5</v>
      </c>
      <c r="X1622" s="195">
        <v>2187.5</v>
      </c>
      <c r="Y1622" s="195">
        <v>2206</v>
      </c>
      <c r="Z1622" s="195">
        <v>2223</v>
      </c>
      <c r="AA1622" s="195">
        <v>2246</v>
      </c>
      <c r="AB1622" s="195">
        <v>2264</v>
      </c>
      <c r="AC1622" s="195">
        <v>2272.5</v>
      </c>
      <c r="AD1622" s="195">
        <v>2275.5</v>
      </c>
    </row>
    <row r="1623" spans="1:30" x14ac:dyDescent="0.2">
      <c r="A1623" s="77" t="s">
        <v>69</v>
      </c>
      <c r="B1623" s="79" t="s">
        <v>176</v>
      </c>
      <c r="C1623" s="105">
        <v>20</v>
      </c>
      <c r="D1623" s="105">
        <v>24</v>
      </c>
      <c r="E1623" s="105"/>
      <c r="F1623" s="105"/>
      <c r="G1623" s="105"/>
      <c r="H1623" s="105"/>
      <c r="I1623" s="105"/>
      <c r="J1623" s="105"/>
      <c r="K1623" s="105"/>
      <c r="L1623" s="195">
        <v>3157.5</v>
      </c>
      <c r="M1623" s="195">
        <v>3088.5</v>
      </c>
      <c r="N1623" s="195">
        <v>2998</v>
      </c>
      <c r="O1623" s="195">
        <v>2891</v>
      </c>
      <c r="P1623" s="195">
        <v>2791.5</v>
      </c>
      <c r="Q1623" s="195">
        <v>2714</v>
      </c>
      <c r="R1623" s="195">
        <v>2661</v>
      </c>
      <c r="S1623" s="195">
        <v>2624.5</v>
      </c>
      <c r="T1623" s="195">
        <v>2575.5</v>
      </c>
      <c r="U1623" s="195">
        <v>2500</v>
      </c>
      <c r="V1623" s="195">
        <v>2415.5</v>
      </c>
      <c r="W1623" s="195">
        <v>2331.5</v>
      </c>
      <c r="X1623" s="195">
        <v>2241</v>
      </c>
      <c r="Y1623" s="195">
        <v>2176.5</v>
      </c>
      <c r="Z1623" s="195">
        <v>2150</v>
      </c>
      <c r="AA1623" s="195">
        <v>2133</v>
      </c>
      <c r="AB1623" s="195">
        <v>2129</v>
      </c>
      <c r="AC1623" s="195">
        <v>2145.5</v>
      </c>
      <c r="AD1623" s="195">
        <v>2163</v>
      </c>
    </row>
    <row r="1624" spans="1:30" x14ac:dyDescent="0.2">
      <c r="A1624" s="77" t="s">
        <v>69</v>
      </c>
      <c r="B1624" s="79" t="s">
        <v>176</v>
      </c>
      <c r="C1624" s="105">
        <v>25</v>
      </c>
      <c r="D1624" s="105">
        <v>29</v>
      </c>
      <c r="E1624" s="105"/>
      <c r="F1624" s="105"/>
      <c r="G1624" s="105"/>
      <c r="H1624" s="105"/>
      <c r="I1624" s="105"/>
      <c r="J1624" s="105"/>
      <c r="K1624" s="105"/>
      <c r="L1624" s="195">
        <v>3378</v>
      </c>
      <c r="M1624" s="195">
        <v>3332.5</v>
      </c>
      <c r="N1624" s="195">
        <v>3275</v>
      </c>
      <c r="O1624" s="195">
        <v>3225</v>
      </c>
      <c r="P1624" s="195">
        <v>3178</v>
      </c>
      <c r="Q1624" s="195">
        <v>3123</v>
      </c>
      <c r="R1624" s="195">
        <v>3054.5</v>
      </c>
      <c r="S1624" s="195">
        <v>2964</v>
      </c>
      <c r="T1624" s="195">
        <v>2858</v>
      </c>
      <c r="U1624" s="195">
        <v>2759</v>
      </c>
      <c r="V1624" s="195">
        <v>2682.5</v>
      </c>
      <c r="W1624" s="195">
        <v>2631</v>
      </c>
      <c r="X1624" s="195">
        <v>2594.5</v>
      </c>
      <c r="Y1624" s="195">
        <v>2545</v>
      </c>
      <c r="Z1624" s="195">
        <v>2469.5</v>
      </c>
      <c r="AA1624" s="195">
        <v>2386</v>
      </c>
      <c r="AB1624" s="195">
        <v>2301.5</v>
      </c>
      <c r="AC1624" s="195">
        <v>2211</v>
      </c>
      <c r="AD1624" s="195">
        <v>2147.5</v>
      </c>
    </row>
    <row r="1625" spans="1:30" x14ac:dyDescent="0.2">
      <c r="A1625" s="77" t="s">
        <v>69</v>
      </c>
      <c r="B1625" s="79" t="s">
        <v>176</v>
      </c>
      <c r="C1625" s="105">
        <v>30</v>
      </c>
      <c r="D1625" s="105">
        <v>34</v>
      </c>
      <c r="E1625" s="105"/>
      <c r="F1625" s="105"/>
      <c r="G1625" s="105"/>
      <c r="H1625" s="105"/>
      <c r="I1625" s="105"/>
      <c r="J1625" s="105"/>
      <c r="K1625" s="105"/>
      <c r="L1625" s="195">
        <v>2996</v>
      </c>
      <c r="M1625" s="195">
        <v>3114.5</v>
      </c>
      <c r="N1625" s="195">
        <v>3226.5</v>
      </c>
      <c r="O1625" s="195">
        <v>3313.5</v>
      </c>
      <c r="P1625" s="195">
        <v>3359</v>
      </c>
      <c r="Q1625" s="195">
        <v>3354</v>
      </c>
      <c r="R1625" s="195">
        <v>3309</v>
      </c>
      <c r="S1625" s="195">
        <v>3251.5</v>
      </c>
      <c r="T1625" s="195">
        <v>3201.5</v>
      </c>
      <c r="U1625" s="195">
        <v>3155.5</v>
      </c>
      <c r="V1625" s="195">
        <v>3100.5</v>
      </c>
      <c r="W1625" s="195">
        <v>3032.5</v>
      </c>
      <c r="X1625" s="195">
        <v>2943.5</v>
      </c>
      <c r="Y1625" s="195">
        <v>2837</v>
      </c>
      <c r="Z1625" s="195">
        <v>2737</v>
      </c>
      <c r="AA1625" s="195">
        <v>2661</v>
      </c>
      <c r="AB1625" s="195">
        <v>2610</v>
      </c>
      <c r="AC1625" s="195">
        <v>2574</v>
      </c>
      <c r="AD1625" s="195">
        <v>2525</v>
      </c>
    </row>
    <row r="1626" spans="1:30" x14ac:dyDescent="0.2">
      <c r="A1626" s="77" t="s">
        <v>69</v>
      </c>
      <c r="B1626" s="79" t="s">
        <v>176</v>
      </c>
      <c r="C1626" s="105">
        <v>35</v>
      </c>
      <c r="D1626" s="105">
        <v>39</v>
      </c>
      <c r="E1626" s="105"/>
      <c r="F1626" s="105"/>
      <c r="G1626" s="105"/>
      <c r="H1626" s="105"/>
      <c r="I1626" s="105"/>
      <c r="J1626" s="105"/>
      <c r="K1626" s="105"/>
      <c r="L1626" s="195">
        <v>2680.5</v>
      </c>
      <c r="M1626" s="195">
        <v>2704</v>
      </c>
      <c r="N1626" s="195">
        <v>2734.5</v>
      </c>
      <c r="O1626" s="195">
        <v>2783.5</v>
      </c>
      <c r="P1626" s="195">
        <v>2860.5</v>
      </c>
      <c r="Q1626" s="195">
        <v>2968</v>
      </c>
      <c r="R1626" s="195">
        <v>3086</v>
      </c>
      <c r="S1626" s="195">
        <v>3198</v>
      </c>
      <c r="T1626" s="195">
        <v>3285.5</v>
      </c>
      <c r="U1626" s="195">
        <v>3330.5</v>
      </c>
      <c r="V1626" s="195">
        <v>3326</v>
      </c>
      <c r="W1626" s="195">
        <v>3282.5</v>
      </c>
      <c r="X1626" s="195">
        <v>3224.5</v>
      </c>
      <c r="Y1626" s="195">
        <v>3174</v>
      </c>
      <c r="Z1626" s="195">
        <v>3129</v>
      </c>
      <c r="AA1626" s="195">
        <v>3075</v>
      </c>
      <c r="AB1626" s="195">
        <v>3007.5</v>
      </c>
      <c r="AC1626" s="195">
        <v>2918.5</v>
      </c>
      <c r="AD1626" s="195">
        <v>2812.5</v>
      </c>
    </row>
    <row r="1627" spans="1:30" x14ac:dyDescent="0.2">
      <c r="A1627" s="77" t="s">
        <v>69</v>
      </c>
      <c r="B1627" s="79" t="s">
        <v>176</v>
      </c>
      <c r="C1627" s="105">
        <v>40</v>
      </c>
      <c r="D1627" s="105">
        <v>44</v>
      </c>
      <c r="E1627" s="105"/>
      <c r="F1627" s="105"/>
      <c r="G1627" s="105"/>
      <c r="H1627" s="105"/>
      <c r="I1627" s="105"/>
      <c r="J1627" s="105"/>
      <c r="K1627" s="105"/>
      <c r="L1627" s="195">
        <v>2186</v>
      </c>
      <c r="M1627" s="195">
        <v>2308</v>
      </c>
      <c r="N1627" s="195">
        <v>2433</v>
      </c>
      <c r="O1627" s="195">
        <v>2535</v>
      </c>
      <c r="P1627" s="195">
        <v>2607.5</v>
      </c>
      <c r="Q1627" s="195">
        <v>2649.5</v>
      </c>
      <c r="R1627" s="195">
        <v>2672.5</v>
      </c>
      <c r="S1627" s="195">
        <v>2702.5</v>
      </c>
      <c r="T1627" s="195">
        <v>2752.5</v>
      </c>
      <c r="U1627" s="195">
        <v>2830.5</v>
      </c>
      <c r="V1627" s="195">
        <v>2937</v>
      </c>
      <c r="W1627" s="195">
        <v>3054</v>
      </c>
      <c r="X1627" s="195">
        <v>3165.5</v>
      </c>
      <c r="Y1627" s="195">
        <v>3252</v>
      </c>
      <c r="Z1627" s="195">
        <v>3297</v>
      </c>
      <c r="AA1627" s="195">
        <v>3292.5</v>
      </c>
      <c r="AB1627" s="195">
        <v>3249</v>
      </c>
      <c r="AC1627" s="195">
        <v>3194</v>
      </c>
      <c r="AD1627" s="195">
        <v>3144.5</v>
      </c>
    </row>
    <row r="1628" spans="1:30" x14ac:dyDescent="0.2">
      <c r="A1628" s="77" t="s">
        <v>69</v>
      </c>
      <c r="B1628" s="79" t="s">
        <v>176</v>
      </c>
      <c r="C1628" s="105">
        <v>45</v>
      </c>
      <c r="D1628" s="105">
        <v>49</v>
      </c>
      <c r="E1628" s="105"/>
      <c r="F1628" s="105"/>
      <c r="G1628" s="105"/>
      <c r="H1628" s="105"/>
      <c r="I1628" s="105"/>
      <c r="J1628" s="105"/>
      <c r="K1628" s="105"/>
      <c r="L1628" s="195">
        <v>2163.5</v>
      </c>
      <c r="M1628" s="195">
        <v>2077</v>
      </c>
      <c r="N1628" s="195">
        <v>2024.5000000000002</v>
      </c>
      <c r="O1628" s="195">
        <v>2020</v>
      </c>
      <c r="P1628" s="195">
        <v>2066.5</v>
      </c>
      <c r="Q1628" s="195">
        <v>2153</v>
      </c>
      <c r="R1628" s="195">
        <v>2273.5</v>
      </c>
      <c r="S1628" s="195">
        <v>2398</v>
      </c>
      <c r="T1628" s="195">
        <v>2498</v>
      </c>
      <c r="U1628" s="195">
        <v>2569.5</v>
      </c>
      <c r="V1628" s="195">
        <v>2612</v>
      </c>
      <c r="W1628" s="195">
        <v>2635</v>
      </c>
      <c r="X1628" s="195">
        <v>2666</v>
      </c>
      <c r="Y1628" s="195">
        <v>2716.5</v>
      </c>
      <c r="Z1628" s="195">
        <v>2793.5</v>
      </c>
      <c r="AA1628" s="195">
        <v>2899</v>
      </c>
      <c r="AB1628" s="195">
        <v>3015.5</v>
      </c>
      <c r="AC1628" s="195">
        <v>3126</v>
      </c>
      <c r="AD1628" s="195">
        <v>3212.5</v>
      </c>
    </row>
    <row r="1629" spans="1:30" x14ac:dyDescent="0.2">
      <c r="A1629" s="77" t="s">
        <v>69</v>
      </c>
      <c r="B1629" s="79" t="s">
        <v>176</v>
      </c>
      <c r="C1629" s="105">
        <v>50</v>
      </c>
      <c r="D1629" s="105">
        <v>54</v>
      </c>
      <c r="E1629" s="105"/>
      <c r="F1629" s="105"/>
      <c r="G1629" s="105"/>
      <c r="H1629" s="105"/>
      <c r="I1629" s="105"/>
      <c r="J1629" s="105"/>
      <c r="K1629" s="105"/>
      <c r="L1629" s="195">
        <v>2444.5</v>
      </c>
      <c r="M1629" s="195">
        <v>2432</v>
      </c>
      <c r="N1629" s="195">
        <v>2386.5</v>
      </c>
      <c r="O1629" s="195">
        <v>2312.5</v>
      </c>
      <c r="P1629" s="195">
        <v>2218.5</v>
      </c>
      <c r="Q1629" s="195">
        <v>2119.5</v>
      </c>
      <c r="R1629" s="195">
        <v>2036</v>
      </c>
      <c r="S1629" s="195">
        <v>1985</v>
      </c>
      <c r="T1629" s="195">
        <v>1980.5</v>
      </c>
      <c r="U1629" s="195">
        <v>2026.5</v>
      </c>
      <c r="V1629" s="195">
        <v>2113</v>
      </c>
      <c r="W1629" s="195">
        <v>2232</v>
      </c>
      <c r="X1629" s="195">
        <v>2354.5</v>
      </c>
      <c r="Y1629" s="195">
        <v>2454.5</v>
      </c>
      <c r="Z1629" s="195">
        <v>2525.5</v>
      </c>
      <c r="AA1629" s="195">
        <v>2567</v>
      </c>
      <c r="AB1629" s="195">
        <v>2590.5</v>
      </c>
      <c r="AC1629" s="195">
        <v>2621.5</v>
      </c>
      <c r="AD1629" s="195">
        <v>2671.5</v>
      </c>
    </row>
    <row r="1630" spans="1:30" x14ac:dyDescent="0.2">
      <c r="A1630" s="77" t="s">
        <v>69</v>
      </c>
      <c r="B1630" s="79" t="s">
        <v>176</v>
      </c>
      <c r="C1630" s="105">
        <v>55</v>
      </c>
      <c r="D1630" s="105">
        <v>59</v>
      </c>
      <c r="E1630" s="105"/>
      <c r="F1630" s="105"/>
      <c r="G1630" s="105"/>
      <c r="H1630" s="105"/>
      <c r="I1630" s="105"/>
      <c r="J1630" s="105"/>
      <c r="K1630" s="105"/>
      <c r="L1630" s="195">
        <v>2181</v>
      </c>
      <c r="M1630" s="195">
        <v>2250</v>
      </c>
      <c r="N1630" s="195">
        <v>2307.5</v>
      </c>
      <c r="O1630" s="195">
        <v>2347.5</v>
      </c>
      <c r="P1630" s="195">
        <v>2366.5</v>
      </c>
      <c r="Q1630" s="195">
        <v>2377</v>
      </c>
      <c r="R1630" s="195">
        <v>2367</v>
      </c>
      <c r="S1630" s="195">
        <v>2324.5</v>
      </c>
      <c r="T1630" s="195">
        <v>2253</v>
      </c>
      <c r="U1630" s="195">
        <v>2162</v>
      </c>
      <c r="V1630" s="195">
        <v>2066.5</v>
      </c>
      <c r="W1630" s="195">
        <v>1985</v>
      </c>
      <c r="X1630" s="195">
        <v>1935.5</v>
      </c>
      <c r="Y1630" s="195">
        <v>1933</v>
      </c>
      <c r="Z1630" s="195">
        <v>1978</v>
      </c>
      <c r="AA1630" s="195">
        <v>2063</v>
      </c>
      <c r="AB1630" s="195">
        <v>2182</v>
      </c>
      <c r="AC1630" s="195">
        <v>2302</v>
      </c>
      <c r="AD1630" s="195">
        <v>2400</v>
      </c>
    </row>
    <row r="1631" spans="1:30" x14ac:dyDescent="0.2">
      <c r="A1631" s="77" t="s">
        <v>69</v>
      </c>
      <c r="B1631" s="79" t="s">
        <v>176</v>
      </c>
      <c r="C1631" s="105">
        <v>60</v>
      </c>
      <c r="D1631" s="105">
        <v>64</v>
      </c>
      <c r="E1631" s="105"/>
      <c r="F1631" s="105"/>
      <c r="G1631" s="105"/>
      <c r="H1631" s="105"/>
      <c r="I1631" s="105"/>
      <c r="J1631" s="105"/>
      <c r="K1631" s="105"/>
      <c r="L1631" s="195">
        <v>1736.5</v>
      </c>
      <c r="M1631" s="195">
        <v>1796.5</v>
      </c>
      <c r="N1631" s="195">
        <v>1862</v>
      </c>
      <c r="O1631" s="195">
        <v>1938.5</v>
      </c>
      <c r="P1631" s="195">
        <v>2020.5000000000002</v>
      </c>
      <c r="Q1631" s="195">
        <v>2095</v>
      </c>
      <c r="R1631" s="195">
        <v>2164.5</v>
      </c>
      <c r="S1631" s="195">
        <v>2221.5</v>
      </c>
      <c r="T1631" s="195">
        <v>2260.5</v>
      </c>
      <c r="U1631" s="195">
        <v>2281</v>
      </c>
      <c r="V1631" s="195">
        <v>2292.5</v>
      </c>
      <c r="W1631" s="195">
        <v>2283</v>
      </c>
      <c r="X1631" s="195">
        <v>2242</v>
      </c>
      <c r="Y1631" s="195">
        <v>2174.5</v>
      </c>
      <c r="Z1631" s="195">
        <v>2088</v>
      </c>
      <c r="AA1631" s="195">
        <v>1997</v>
      </c>
      <c r="AB1631" s="195">
        <v>1920.5</v>
      </c>
      <c r="AC1631" s="195">
        <v>1873.5</v>
      </c>
      <c r="AD1631" s="195">
        <v>1872</v>
      </c>
    </row>
    <row r="1632" spans="1:30" x14ac:dyDescent="0.2">
      <c r="A1632" s="77" t="s">
        <v>69</v>
      </c>
      <c r="B1632" s="79" t="s">
        <v>176</v>
      </c>
      <c r="C1632" s="105">
        <v>65</v>
      </c>
      <c r="D1632" s="105">
        <v>69</v>
      </c>
      <c r="E1632" s="105"/>
      <c r="F1632" s="105"/>
      <c r="G1632" s="105"/>
      <c r="H1632" s="105"/>
      <c r="I1632" s="105"/>
      <c r="J1632" s="105"/>
      <c r="K1632" s="105"/>
      <c r="L1632" s="195">
        <v>1314</v>
      </c>
      <c r="M1632" s="195">
        <v>1376</v>
      </c>
      <c r="N1632" s="195">
        <v>1442.5</v>
      </c>
      <c r="O1632" s="195">
        <v>1510.5</v>
      </c>
      <c r="P1632" s="195">
        <v>1576</v>
      </c>
      <c r="Q1632" s="195">
        <v>1635.5</v>
      </c>
      <c r="R1632" s="195">
        <v>1693.5</v>
      </c>
      <c r="S1632" s="195">
        <v>1757</v>
      </c>
      <c r="T1632" s="195">
        <v>1831</v>
      </c>
      <c r="U1632" s="195">
        <v>1909.5</v>
      </c>
      <c r="V1632" s="195">
        <v>1982.5</v>
      </c>
      <c r="W1632" s="195">
        <v>2049.5</v>
      </c>
      <c r="X1632" s="195">
        <v>2104.5</v>
      </c>
      <c r="Y1632" s="195">
        <v>2142</v>
      </c>
      <c r="Z1632" s="195">
        <v>2161.5</v>
      </c>
      <c r="AA1632" s="195">
        <v>2174.5</v>
      </c>
      <c r="AB1632" s="195">
        <v>2168</v>
      </c>
      <c r="AC1632" s="195">
        <v>2130.5</v>
      </c>
      <c r="AD1632" s="195">
        <v>2067</v>
      </c>
    </row>
    <row r="1633" spans="1:30" x14ac:dyDescent="0.2">
      <c r="A1633" s="77" t="s">
        <v>69</v>
      </c>
      <c r="B1633" s="79" t="s">
        <v>176</v>
      </c>
      <c r="C1633" s="105">
        <v>70</v>
      </c>
      <c r="D1633" s="105">
        <v>74</v>
      </c>
      <c r="E1633" s="105"/>
      <c r="F1633" s="105"/>
      <c r="G1633" s="105"/>
      <c r="H1633" s="105"/>
      <c r="I1633" s="105"/>
      <c r="J1633" s="105"/>
      <c r="K1633" s="105"/>
      <c r="L1633" s="195">
        <v>984.5</v>
      </c>
      <c r="M1633" s="195">
        <v>1009.5000000000001</v>
      </c>
      <c r="N1633" s="195">
        <v>1046</v>
      </c>
      <c r="O1633" s="195">
        <v>1086</v>
      </c>
      <c r="P1633" s="195">
        <v>1133</v>
      </c>
      <c r="Q1633" s="195">
        <v>1190</v>
      </c>
      <c r="R1633" s="195">
        <v>1249</v>
      </c>
      <c r="S1633" s="195">
        <v>1311</v>
      </c>
      <c r="T1633" s="195">
        <v>1374.5</v>
      </c>
      <c r="U1633" s="195">
        <v>1436</v>
      </c>
      <c r="V1633" s="195">
        <v>1492</v>
      </c>
      <c r="W1633" s="195">
        <v>1546.5</v>
      </c>
      <c r="X1633" s="195">
        <v>1606.5</v>
      </c>
      <c r="Y1633" s="195">
        <v>1677</v>
      </c>
      <c r="Z1633" s="195">
        <v>1751</v>
      </c>
      <c r="AA1633" s="195">
        <v>1818.5</v>
      </c>
      <c r="AB1633" s="195">
        <v>1881</v>
      </c>
      <c r="AC1633" s="195">
        <v>1933.5</v>
      </c>
      <c r="AD1633" s="195">
        <v>1971</v>
      </c>
    </row>
    <row r="1634" spans="1:30" x14ac:dyDescent="0.2">
      <c r="A1634" s="77" t="s">
        <v>69</v>
      </c>
      <c r="B1634" s="79" t="s">
        <v>176</v>
      </c>
      <c r="C1634" s="105">
        <v>75</v>
      </c>
      <c r="D1634" s="105">
        <v>79</v>
      </c>
      <c r="E1634" s="105"/>
      <c r="F1634" s="105"/>
      <c r="G1634" s="105"/>
      <c r="H1634" s="105"/>
      <c r="I1634" s="105"/>
      <c r="J1634" s="105"/>
      <c r="K1634" s="105"/>
      <c r="L1634" s="195">
        <v>725</v>
      </c>
      <c r="M1634" s="195">
        <v>742</v>
      </c>
      <c r="N1634" s="195">
        <v>763</v>
      </c>
      <c r="O1634" s="195">
        <v>785</v>
      </c>
      <c r="P1634" s="195">
        <v>808.5</v>
      </c>
      <c r="Q1634" s="195">
        <v>832.5</v>
      </c>
      <c r="R1634" s="195">
        <v>857.5</v>
      </c>
      <c r="S1634" s="195">
        <v>890</v>
      </c>
      <c r="T1634" s="195">
        <v>926.5</v>
      </c>
      <c r="U1634" s="195">
        <v>969</v>
      </c>
      <c r="V1634" s="195">
        <v>1020.5</v>
      </c>
      <c r="W1634" s="195">
        <v>1072.5</v>
      </c>
      <c r="X1634" s="195">
        <v>1126</v>
      </c>
      <c r="Y1634" s="195">
        <v>1182.5</v>
      </c>
      <c r="Z1634" s="195">
        <v>1238.5</v>
      </c>
      <c r="AA1634" s="195">
        <v>1289</v>
      </c>
      <c r="AB1634" s="195">
        <v>1337.5</v>
      </c>
      <c r="AC1634" s="195">
        <v>1392</v>
      </c>
      <c r="AD1634" s="195">
        <v>1454.5</v>
      </c>
    </row>
    <row r="1635" spans="1:30" x14ac:dyDescent="0.2">
      <c r="A1635" s="77" t="s">
        <v>69</v>
      </c>
      <c r="B1635" s="79" t="s">
        <v>176</v>
      </c>
      <c r="C1635" s="105">
        <v>80</v>
      </c>
      <c r="D1635" s="105">
        <v>84</v>
      </c>
      <c r="E1635" s="105"/>
      <c r="F1635" s="105"/>
      <c r="G1635" s="105"/>
      <c r="H1635" s="105"/>
      <c r="I1635" s="105"/>
      <c r="J1635" s="105"/>
      <c r="K1635" s="105"/>
      <c r="L1635" s="195">
        <v>486</v>
      </c>
      <c r="M1635" s="195">
        <v>493</v>
      </c>
      <c r="N1635" s="195">
        <v>504.49999999999994</v>
      </c>
      <c r="O1635" s="195">
        <v>518.5</v>
      </c>
      <c r="P1635" s="195">
        <v>530</v>
      </c>
      <c r="Q1635" s="195">
        <v>542</v>
      </c>
      <c r="R1635" s="195">
        <v>558.5</v>
      </c>
      <c r="S1635" s="195">
        <v>575.5</v>
      </c>
      <c r="T1635" s="195">
        <v>594</v>
      </c>
      <c r="U1635" s="195">
        <v>614.5</v>
      </c>
      <c r="V1635" s="195">
        <v>634</v>
      </c>
      <c r="W1635" s="195">
        <v>655</v>
      </c>
      <c r="X1635" s="195">
        <v>682</v>
      </c>
      <c r="Y1635" s="195">
        <v>712</v>
      </c>
      <c r="Z1635" s="195">
        <v>747.5</v>
      </c>
      <c r="AA1635" s="195">
        <v>788.5</v>
      </c>
      <c r="AB1635" s="195">
        <v>830.5</v>
      </c>
      <c r="AC1635" s="195">
        <v>875.5</v>
      </c>
      <c r="AD1635" s="195">
        <v>922</v>
      </c>
    </row>
    <row r="1636" spans="1:30" x14ac:dyDescent="0.2">
      <c r="A1636" s="77" t="s">
        <v>69</v>
      </c>
      <c r="B1636" s="79" t="s">
        <v>176</v>
      </c>
      <c r="C1636" s="105">
        <v>85</v>
      </c>
      <c r="D1636" s="105">
        <v>89</v>
      </c>
      <c r="E1636" s="105"/>
      <c r="F1636" s="105"/>
      <c r="G1636" s="105"/>
      <c r="H1636" s="105"/>
      <c r="I1636" s="105"/>
      <c r="J1636" s="105"/>
      <c r="K1636" s="105"/>
      <c r="L1636" s="195">
        <v>253</v>
      </c>
      <c r="M1636" s="195">
        <v>260</v>
      </c>
      <c r="N1636" s="195">
        <v>268.5</v>
      </c>
      <c r="O1636" s="195">
        <v>274.5</v>
      </c>
      <c r="P1636" s="195">
        <v>282.5</v>
      </c>
      <c r="Q1636" s="195">
        <v>292</v>
      </c>
      <c r="R1636" s="195">
        <v>299.5</v>
      </c>
      <c r="S1636" s="195">
        <v>308</v>
      </c>
      <c r="T1636" s="195">
        <v>317.5</v>
      </c>
      <c r="U1636" s="195">
        <v>326.5</v>
      </c>
      <c r="V1636" s="195">
        <v>336</v>
      </c>
      <c r="W1636" s="195">
        <v>347</v>
      </c>
      <c r="X1636" s="195">
        <v>359</v>
      </c>
      <c r="Y1636" s="195">
        <v>373</v>
      </c>
      <c r="Z1636" s="195">
        <v>387.5</v>
      </c>
      <c r="AA1636" s="195">
        <v>400.5</v>
      </c>
      <c r="AB1636" s="195">
        <v>415.5</v>
      </c>
      <c r="AC1636" s="195">
        <v>435.5</v>
      </c>
      <c r="AD1636" s="195">
        <v>456</v>
      </c>
    </row>
    <row r="1637" spans="1:30" x14ac:dyDescent="0.2">
      <c r="A1637" s="77" t="s">
        <v>69</v>
      </c>
      <c r="B1637" s="79" t="s">
        <v>176</v>
      </c>
      <c r="C1637" s="105">
        <v>90</v>
      </c>
      <c r="D1637" s="105">
        <v>94</v>
      </c>
      <c r="E1637" s="105"/>
      <c r="F1637" s="105"/>
      <c r="G1637" s="105"/>
      <c r="H1637" s="105"/>
      <c r="I1637" s="105"/>
      <c r="J1637" s="105"/>
      <c r="K1637" s="105"/>
      <c r="L1637" s="195">
        <v>74.5</v>
      </c>
      <c r="M1637" s="195">
        <v>81.5</v>
      </c>
      <c r="N1637" s="195">
        <v>88</v>
      </c>
      <c r="O1637" s="195">
        <v>95</v>
      </c>
      <c r="P1637" s="195">
        <v>102</v>
      </c>
      <c r="Q1637" s="195">
        <v>107</v>
      </c>
      <c r="R1637" s="195">
        <v>111.5</v>
      </c>
      <c r="S1637" s="195">
        <v>116</v>
      </c>
      <c r="T1637" s="195">
        <v>119</v>
      </c>
      <c r="U1637" s="195">
        <v>123.5</v>
      </c>
      <c r="V1637" s="195">
        <v>128.5</v>
      </c>
      <c r="W1637" s="195">
        <v>132</v>
      </c>
      <c r="X1637" s="195">
        <v>136.5</v>
      </c>
      <c r="Y1637" s="195">
        <v>142.5</v>
      </c>
      <c r="Z1637" s="195">
        <v>147</v>
      </c>
      <c r="AA1637" s="195">
        <v>151</v>
      </c>
      <c r="AB1637" s="195">
        <v>157.5</v>
      </c>
      <c r="AC1637" s="195">
        <v>165.5</v>
      </c>
      <c r="AD1637" s="195">
        <v>172.5</v>
      </c>
    </row>
    <row r="1638" spans="1:30" x14ac:dyDescent="0.2">
      <c r="A1638" s="77" t="s">
        <v>69</v>
      </c>
      <c r="B1638" s="79" t="s">
        <v>176</v>
      </c>
      <c r="C1638" s="105">
        <v>95</v>
      </c>
      <c r="D1638" s="105">
        <v>99</v>
      </c>
      <c r="E1638" s="105"/>
      <c r="F1638" s="105"/>
      <c r="G1638" s="105"/>
      <c r="H1638" s="105"/>
      <c r="I1638" s="105"/>
      <c r="J1638" s="105"/>
      <c r="K1638" s="105"/>
      <c r="L1638" s="195">
        <v>13</v>
      </c>
      <c r="M1638" s="195">
        <v>14</v>
      </c>
      <c r="N1638" s="195">
        <v>14.5</v>
      </c>
      <c r="O1638" s="195">
        <v>15.5</v>
      </c>
      <c r="P1638" s="195">
        <v>16.5</v>
      </c>
      <c r="Q1638" s="195">
        <v>18</v>
      </c>
      <c r="R1638" s="195">
        <v>20</v>
      </c>
      <c r="S1638" s="195">
        <v>22</v>
      </c>
      <c r="T1638" s="195">
        <v>24.5</v>
      </c>
      <c r="U1638" s="195">
        <v>26.5</v>
      </c>
      <c r="V1638" s="195">
        <v>27</v>
      </c>
      <c r="W1638" s="195">
        <v>28.5</v>
      </c>
      <c r="X1638" s="195">
        <v>30.5</v>
      </c>
      <c r="Y1638" s="195">
        <v>31.5</v>
      </c>
      <c r="Z1638" s="195">
        <v>33</v>
      </c>
      <c r="AA1638" s="195">
        <v>35</v>
      </c>
      <c r="AB1638" s="195">
        <v>36</v>
      </c>
      <c r="AC1638" s="195">
        <v>37.5</v>
      </c>
      <c r="AD1638" s="195">
        <v>39.5</v>
      </c>
    </row>
    <row r="1639" spans="1:30" x14ac:dyDescent="0.2">
      <c r="A1639" s="77" t="s">
        <v>69</v>
      </c>
      <c r="B1639" s="79" t="s">
        <v>176</v>
      </c>
      <c r="C1639" s="105">
        <v>100</v>
      </c>
      <c r="D1639" s="105">
        <v>104</v>
      </c>
      <c r="E1639" s="105"/>
      <c r="F1639" s="105"/>
      <c r="G1639" s="105"/>
      <c r="H1639" s="105"/>
      <c r="I1639" s="105"/>
      <c r="J1639" s="105"/>
      <c r="K1639" s="105"/>
      <c r="L1639" s="195">
        <v>1</v>
      </c>
      <c r="M1639" s="195">
        <v>0</v>
      </c>
      <c r="N1639" s="195">
        <v>0.5</v>
      </c>
      <c r="O1639" s="195">
        <v>1</v>
      </c>
      <c r="P1639" s="195">
        <v>1</v>
      </c>
      <c r="Q1639" s="195">
        <v>1.5</v>
      </c>
      <c r="R1639" s="195">
        <v>1.5</v>
      </c>
      <c r="S1639" s="195">
        <v>1.5</v>
      </c>
      <c r="T1639" s="195">
        <v>2</v>
      </c>
      <c r="U1639" s="195">
        <v>2</v>
      </c>
      <c r="V1639" s="195">
        <v>2</v>
      </c>
      <c r="W1639" s="195">
        <v>2</v>
      </c>
      <c r="X1639" s="195">
        <v>2.5</v>
      </c>
      <c r="Y1639" s="195">
        <v>3.5</v>
      </c>
      <c r="Z1639" s="195">
        <v>4</v>
      </c>
      <c r="AA1639" s="195">
        <v>4</v>
      </c>
      <c r="AB1639" s="195">
        <v>4</v>
      </c>
      <c r="AC1639" s="195">
        <v>4</v>
      </c>
      <c r="AD1639" s="195">
        <v>4</v>
      </c>
    </row>
    <row r="1640" spans="1:30" x14ac:dyDescent="0.2">
      <c r="A1640" s="77" t="s">
        <v>85</v>
      </c>
      <c r="B1640" s="79" t="s">
        <v>175</v>
      </c>
      <c r="C1640" s="105">
        <v>0</v>
      </c>
      <c r="D1640" s="105">
        <v>4</v>
      </c>
      <c r="E1640" s="105"/>
      <c r="F1640" s="105"/>
      <c r="G1640" s="105"/>
      <c r="H1640" s="105"/>
      <c r="I1640" s="105"/>
      <c r="J1640" s="105"/>
      <c r="K1640" s="105"/>
      <c r="L1640" s="195">
        <v>1499</v>
      </c>
      <c r="M1640" s="195">
        <v>1474.5</v>
      </c>
      <c r="N1640" s="195">
        <v>1448.5</v>
      </c>
      <c r="O1640" s="195">
        <v>1423.5</v>
      </c>
      <c r="P1640" s="195">
        <v>1402.5</v>
      </c>
      <c r="Q1640" s="195">
        <v>1386.5</v>
      </c>
      <c r="R1640" s="195">
        <v>1373.5</v>
      </c>
      <c r="S1640" s="195">
        <v>1361.5</v>
      </c>
      <c r="T1640" s="195">
        <v>1350.5</v>
      </c>
      <c r="U1640" s="195">
        <v>1340</v>
      </c>
      <c r="V1640" s="195">
        <v>1329.5</v>
      </c>
      <c r="W1640" s="195">
        <v>1318.5</v>
      </c>
      <c r="X1640" s="195">
        <v>1308</v>
      </c>
      <c r="Y1640" s="195">
        <v>1297.5</v>
      </c>
      <c r="Z1640" s="195">
        <v>1286.5</v>
      </c>
      <c r="AA1640" s="195">
        <v>1276.5</v>
      </c>
      <c r="AB1640" s="195">
        <v>1267.5</v>
      </c>
      <c r="AC1640" s="195">
        <v>1258</v>
      </c>
      <c r="AD1640" s="195">
        <v>1248.5</v>
      </c>
    </row>
    <row r="1641" spans="1:30" x14ac:dyDescent="0.2">
      <c r="A1641" s="77" t="s">
        <v>85</v>
      </c>
      <c r="B1641" s="79" t="s">
        <v>175</v>
      </c>
      <c r="C1641" s="105">
        <v>5</v>
      </c>
      <c r="D1641" s="105">
        <v>9</v>
      </c>
      <c r="E1641" s="105"/>
      <c r="F1641" s="105"/>
      <c r="G1641" s="105"/>
      <c r="H1641" s="105"/>
      <c r="I1641" s="105"/>
      <c r="J1641" s="105"/>
      <c r="K1641" s="105"/>
      <c r="L1641" s="195">
        <v>1561.5</v>
      </c>
      <c r="M1641" s="195">
        <v>1553</v>
      </c>
      <c r="N1641" s="195">
        <v>1543.5</v>
      </c>
      <c r="O1641" s="195">
        <v>1532.5</v>
      </c>
      <c r="P1641" s="195">
        <v>1517.5</v>
      </c>
      <c r="Q1641" s="195">
        <v>1495.5</v>
      </c>
      <c r="R1641" s="195">
        <v>1471</v>
      </c>
      <c r="S1641" s="195">
        <v>1446.5</v>
      </c>
      <c r="T1641" s="195">
        <v>1423</v>
      </c>
      <c r="U1641" s="195">
        <v>1402.5</v>
      </c>
      <c r="V1641" s="195">
        <v>1385.5</v>
      </c>
      <c r="W1641" s="195">
        <v>1372</v>
      </c>
      <c r="X1641" s="195">
        <v>1360.5</v>
      </c>
      <c r="Y1641" s="195">
        <v>1349.5</v>
      </c>
      <c r="Z1641" s="195">
        <v>1339</v>
      </c>
      <c r="AA1641" s="195">
        <v>1328.5</v>
      </c>
      <c r="AB1641" s="195">
        <v>1318</v>
      </c>
      <c r="AC1641" s="195">
        <v>1308</v>
      </c>
      <c r="AD1641" s="195">
        <v>1297.5</v>
      </c>
    </row>
    <row r="1642" spans="1:30" x14ac:dyDescent="0.2">
      <c r="A1642" s="77" t="s">
        <v>85</v>
      </c>
      <c r="B1642" s="79" t="s">
        <v>175</v>
      </c>
      <c r="C1642" s="105">
        <v>10</v>
      </c>
      <c r="D1642" s="105">
        <v>14</v>
      </c>
      <c r="E1642" s="105"/>
      <c r="F1642" s="105"/>
      <c r="G1642" s="105"/>
      <c r="H1642" s="105"/>
      <c r="I1642" s="105"/>
      <c r="J1642" s="105"/>
      <c r="K1642" s="105"/>
      <c r="L1642" s="195">
        <v>1613</v>
      </c>
      <c r="M1642" s="195">
        <v>1603.5</v>
      </c>
      <c r="N1642" s="195">
        <v>1589.5</v>
      </c>
      <c r="O1642" s="195">
        <v>1578.5</v>
      </c>
      <c r="P1642" s="195">
        <v>1569.5</v>
      </c>
      <c r="Q1642" s="195">
        <v>1560</v>
      </c>
      <c r="R1642" s="195">
        <v>1550.5</v>
      </c>
      <c r="S1642" s="195">
        <v>1541.5</v>
      </c>
      <c r="T1642" s="195">
        <v>1531</v>
      </c>
      <c r="U1642" s="195">
        <v>1515.5</v>
      </c>
      <c r="V1642" s="195">
        <v>1494.5</v>
      </c>
      <c r="W1642" s="195">
        <v>1471</v>
      </c>
      <c r="X1642" s="195">
        <v>1446.5</v>
      </c>
      <c r="Y1642" s="195">
        <v>1422.5</v>
      </c>
      <c r="Z1642" s="195">
        <v>1401.5</v>
      </c>
      <c r="AA1642" s="195">
        <v>1385</v>
      </c>
      <c r="AB1642" s="195">
        <v>1371.5</v>
      </c>
      <c r="AC1642" s="195">
        <v>1359.5</v>
      </c>
      <c r="AD1642" s="195">
        <v>1349</v>
      </c>
    </row>
    <row r="1643" spans="1:30" x14ac:dyDescent="0.2">
      <c r="A1643" s="77" t="s">
        <v>85</v>
      </c>
      <c r="B1643" s="79" t="s">
        <v>175</v>
      </c>
      <c r="C1643" s="105">
        <v>15</v>
      </c>
      <c r="D1643" s="105">
        <v>19</v>
      </c>
      <c r="E1643" s="105"/>
      <c r="F1643" s="105"/>
      <c r="G1643" s="105"/>
      <c r="H1643" s="105"/>
      <c r="I1643" s="105"/>
      <c r="J1643" s="105"/>
      <c r="K1643" s="105"/>
      <c r="L1643" s="195">
        <v>1531</v>
      </c>
      <c r="M1643" s="195">
        <v>1544.5</v>
      </c>
      <c r="N1643" s="195">
        <v>1572.5</v>
      </c>
      <c r="O1643" s="195">
        <v>1597</v>
      </c>
      <c r="P1643" s="195">
        <v>1608.5</v>
      </c>
      <c r="Q1643" s="195">
        <v>1610</v>
      </c>
      <c r="R1643" s="195">
        <v>1601</v>
      </c>
      <c r="S1643" s="195">
        <v>1587.5</v>
      </c>
      <c r="T1643" s="195">
        <v>1576.5</v>
      </c>
      <c r="U1643" s="195">
        <v>1568</v>
      </c>
      <c r="V1643" s="195">
        <v>1559</v>
      </c>
      <c r="W1643" s="195">
        <v>1550</v>
      </c>
      <c r="X1643" s="195">
        <v>1541</v>
      </c>
      <c r="Y1643" s="195">
        <v>1530</v>
      </c>
      <c r="Z1643" s="195">
        <v>1515</v>
      </c>
      <c r="AA1643" s="195">
        <v>1494.5</v>
      </c>
      <c r="AB1643" s="195">
        <v>1471</v>
      </c>
      <c r="AC1643" s="195">
        <v>1446.5</v>
      </c>
      <c r="AD1643" s="195">
        <v>1422.5</v>
      </c>
    </row>
    <row r="1644" spans="1:30" x14ac:dyDescent="0.2">
      <c r="A1644" s="77" t="s">
        <v>85</v>
      </c>
      <c r="B1644" s="79" t="s">
        <v>175</v>
      </c>
      <c r="C1644" s="105">
        <v>20</v>
      </c>
      <c r="D1644" s="105">
        <v>24</v>
      </c>
      <c r="E1644" s="105"/>
      <c r="F1644" s="105"/>
      <c r="G1644" s="105"/>
      <c r="H1644" s="105"/>
      <c r="I1644" s="105"/>
      <c r="J1644" s="105"/>
      <c r="K1644" s="105"/>
      <c r="L1644" s="195">
        <v>1752.5</v>
      </c>
      <c r="M1644" s="195">
        <v>1699.5</v>
      </c>
      <c r="N1644" s="195">
        <v>1630</v>
      </c>
      <c r="O1644" s="195">
        <v>1567.5</v>
      </c>
      <c r="P1644" s="195">
        <v>1533.5</v>
      </c>
      <c r="Q1644" s="195">
        <v>1526.5</v>
      </c>
      <c r="R1644" s="195">
        <v>1540.5</v>
      </c>
      <c r="S1644" s="195">
        <v>1568</v>
      </c>
      <c r="T1644" s="195">
        <v>1593</v>
      </c>
      <c r="U1644" s="195">
        <v>1605.5</v>
      </c>
      <c r="V1644" s="195">
        <v>1606</v>
      </c>
      <c r="W1644" s="195">
        <v>1596</v>
      </c>
      <c r="X1644" s="195">
        <v>1583</v>
      </c>
      <c r="Y1644" s="195">
        <v>1573</v>
      </c>
      <c r="Z1644" s="195">
        <v>1565</v>
      </c>
      <c r="AA1644" s="195">
        <v>1556</v>
      </c>
      <c r="AB1644" s="195">
        <v>1547</v>
      </c>
      <c r="AC1644" s="195">
        <v>1538.5</v>
      </c>
      <c r="AD1644" s="195">
        <v>1528.5</v>
      </c>
    </row>
    <row r="1645" spans="1:30" x14ac:dyDescent="0.2">
      <c r="A1645" s="77" t="s">
        <v>85</v>
      </c>
      <c r="B1645" s="79" t="s">
        <v>175</v>
      </c>
      <c r="C1645" s="105">
        <v>25</v>
      </c>
      <c r="D1645" s="105">
        <v>29</v>
      </c>
      <c r="E1645" s="105"/>
      <c r="F1645" s="105"/>
      <c r="G1645" s="105"/>
      <c r="H1645" s="105"/>
      <c r="I1645" s="105"/>
      <c r="J1645" s="105"/>
      <c r="K1645" s="105"/>
      <c r="L1645" s="195">
        <v>1713</v>
      </c>
      <c r="M1645" s="195">
        <v>1737</v>
      </c>
      <c r="N1645" s="195">
        <v>1763</v>
      </c>
      <c r="O1645" s="195">
        <v>1778.5</v>
      </c>
      <c r="P1645" s="195">
        <v>1775</v>
      </c>
      <c r="Q1645" s="195">
        <v>1745</v>
      </c>
      <c r="R1645" s="195">
        <v>1692</v>
      </c>
      <c r="S1645" s="195">
        <v>1623.5</v>
      </c>
      <c r="T1645" s="195">
        <v>1563</v>
      </c>
      <c r="U1645" s="195">
        <v>1529</v>
      </c>
      <c r="V1645" s="195">
        <v>1521.5</v>
      </c>
      <c r="W1645" s="195">
        <v>1535.5</v>
      </c>
      <c r="X1645" s="195">
        <v>1563</v>
      </c>
      <c r="Y1645" s="195">
        <v>1587.5</v>
      </c>
      <c r="Z1645" s="195">
        <v>1600.5</v>
      </c>
      <c r="AA1645" s="195">
        <v>1602.5</v>
      </c>
      <c r="AB1645" s="195">
        <v>1593</v>
      </c>
      <c r="AC1645" s="195">
        <v>1579</v>
      </c>
      <c r="AD1645" s="195">
        <v>1568.5</v>
      </c>
    </row>
    <row r="1646" spans="1:30" x14ac:dyDescent="0.2">
      <c r="A1646" s="77" t="s">
        <v>85</v>
      </c>
      <c r="B1646" s="79" t="s">
        <v>175</v>
      </c>
      <c r="C1646" s="105">
        <v>30</v>
      </c>
      <c r="D1646" s="105">
        <v>34</v>
      </c>
      <c r="E1646" s="105"/>
      <c r="F1646" s="105"/>
      <c r="G1646" s="105"/>
      <c r="H1646" s="105"/>
      <c r="I1646" s="105"/>
      <c r="J1646" s="105"/>
      <c r="K1646" s="105"/>
      <c r="L1646" s="195">
        <v>1907</v>
      </c>
      <c r="M1646" s="195">
        <v>1862.5</v>
      </c>
      <c r="N1646" s="195">
        <v>1809.5</v>
      </c>
      <c r="O1646" s="195">
        <v>1753.5</v>
      </c>
      <c r="P1646" s="195">
        <v>1708</v>
      </c>
      <c r="Q1646" s="195">
        <v>1702</v>
      </c>
      <c r="R1646" s="195">
        <v>1726</v>
      </c>
      <c r="S1646" s="195">
        <v>1752</v>
      </c>
      <c r="T1646" s="195">
        <v>1767</v>
      </c>
      <c r="U1646" s="195">
        <v>1763</v>
      </c>
      <c r="V1646" s="195">
        <v>1733.5</v>
      </c>
      <c r="W1646" s="195">
        <v>1682</v>
      </c>
      <c r="X1646" s="195">
        <v>1615.5</v>
      </c>
      <c r="Y1646" s="195">
        <v>1555.5</v>
      </c>
      <c r="Z1646" s="195">
        <v>1522</v>
      </c>
      <c r="AA1646" s="195">
        <v>1514.5</v>
      </c>
      <c r="AB1646" s="195">
        <v>1529</v>
      </c>
      <c r="AC1646" s="195">
        <v>1556.5</v>
      </c>
      <c r="AD1646" s="195">
        <v>1580.5</v>
      </c>
    </row>
    <row r="1647" spans="1:30" x14ac:dyDescent="0.2">
      <c r="A1647" s="77" t="s">
        <v>85</v>
      </c>
      <c r="B1647" s="79" t="s">
        <v>175</v>
      </c>
      <c r="C1647" s="105">
        <v>35</v>
      </c>
      <c r="D1647" s="105">
        <v>39</v>
      </c>
      <c r="E1647" s="105"/>
      <c r="F1647" s="105"/>
      <c r="G1647" s="105"/>
      <c r="H1647" s="105"/>
      <c r="I1647" s="105"/>
      <c r="J1647" s="105"/>
      <c r="K1647" s="105"/>
      <c r="L1647" s="195">
        <v>1793</v>
      </c>
      <c r="M1647" s="195">
        <v>1830.5</v>
      </c>
      <c r="N1647" s="195">
        <v>1866.5</v>
      </c>
      <c r="O1647" s="195">
        <v>1893</v>
      </c>
      <c r="P1647" s="195">
        <v>1902.5</v>
      </c>
      <c r="Q1647" s="195">
        <v>1885</v>
      </c>
      <c r="R1647" s="195">
        <v>1841.5</v>
      </c>
      <c r="S1647" s="195">
        <v>1789.5</v>
      </c>
      <c r="T1647" s="195">
        <v>1734.5</v>
      </c>
      <c r="U1647" s="195">
        <v>1691</v>
      </c>
      <c r="V1647" s="195">
        <v>1685.5</v>
      </c>
      <c r="W1647" s="195">
        <v>1709</v>
      </c>
      <c r="X1647" s="195">
        <v>1735</v>
      </c>
      <c r="Y1647" s="195">
        <v>1750</v>
      </c>
      <c r="Z1647" s="195">
        <v>1747</v>
      </c>
      <c r="AA1647" s="195">
        <v>1718.5</v>
      </c>
      <c r="AB1647" s="195">
        <v>1667.5</v>
      </c>
      <c r="AC1647" s="195">
        <v>1601.5</v>
      </c>
      <c r="AD1647" s="195">
        <v>1541.5</v>
      </c>
    </row>
    <row r="1648" spans="1:30" x14ac:dyDescent="0.2">
      <c r="A1648" s="77" t="s">
        <v>85</v>
      </c>
      <c r="B1648" s="79" t="s">
        <v>175</v>
      </c>
      <c r="C1648" s="105">
        <v>40</v>
      </c>
      <c r="D1648" s="105">
        <v>44</v>
      </c>
      <c r="E1648" s="105"/>
      <c r="F1648" s="105"/>
      <c r="G1648" s="105"/>
      <c r="H1648" s="105"/>
      <c r="I1648" s="105"/>
      <c r="J1648" s="105"/>
      <c r="K1648" s="105"/>
      <c r="L1648" s="195">
        <v>1609</v>
      </c>
      <c r="M1648" s="195">
        <v>1625.5</v>
      </c>
      <c r="N1648" s="195">
        <v>1650.5</v>
      </c>
      <c r="O1648" s="195">
        <v>1687</v>
      </c>
      <c r="P1648" s="195">
        <v>1727</v>
      </c>
      <c r="Q1648" s="195">
        <v>1762</v>
      </c>
      <c r="R1648" s="195">
        <v>1798.5</v>
      </c>
      <c r="S1648" s="195">
        <v>1834</v>
      </c>
      <c r="T1648" s="195">
        <v>1860.5</v>
      </c>
      <c r="U1648" s="195">
        <v>1871</v>
      </c>
      <c r="V1648" s="195">
        <v>1854</v>
      </c>
      <c r="W1648" s="195">
        <v>1811</v>
      </c>
      <c r="X1648" s="195">
        <v>1761</v>
      </c>
      <c r="Y1648" s="195">
        <v>1708.5</v>
      </c>
      <c r="Z1648" s="195">
        <v>1666</v>
      </c>
      <c r="AA1648" s="195">
        <v>1660</v>
      </c>
      <c r="AB1648" s="195">
        <v>1683</v>
      </c>
      <c r="AC1648" s="195">
        <v>1709</v>
      </c>
      <c r="AD1648" s="195">
        <v>1724.5</v>
      </c>
    </row>
    <row r="1649" spans="1:30" x14ac:dyDescent="0.2">
      <c r="A1649" s="77" t="s">
        <v>85</v>
      </c>
      <c r="B1649" s="79" t="s">
        <v>175</v>
      </c>
      <c r="C1649" s="105">
        <v>45</v>
      </c>
      <c r="D1649" s="105">
        <v>49</v>
      </c>
      <c r="E1649" s="105"/>
      <c r="F1649" s="105"/>
      <c r="G1649" s="105"/>
      <c r="H1649" s="105"/>
      <c r="I1649" s="105"/>
      <c r="J1649" s="105"/>
      <c r="K1649" s="105"/>
      <c r="L1649" s="195">
        <v>1592</v>
      </c>
      <c r="M1649" s="195">
        <v>1591</v>
      </c>
      <c r="N1649" s="195">
        <v>1588.5</v>
      </c>
      <c r="O1649" s="195">
        <v>1577.5</v>
      </c>
      <c r="P1649" s="195">
        <v>1563.5</v>
      </c>
      <c r="Q1649" s="195">
        <v>1565.5</v>
      </c>
      <c r="R1649" s="195">
        <v>1581.5</v>
      </c>
      <c r="S1649" s="195">
        <v>1606</v>
      </c>
      <c r="T1649" s="195">
        <v>1643</v>
      </c>
      <c r="U1649" s="195">
        <v>1682</v>
      </c>
      <c r="V1649" s="195">
        <v>1717</v>
      </c>
      <c r="W1649" s="195">
        <v>1753.5</v>
      </c>
      <c r="X1649" s="195">
        <v>1788</v>
      </c>
      <c r="Y1649" s="195">
        <v>1814</v>
      </c>
      <c r="Z1649" s="195">
        <v>1824.5</v>
      </c>
      <c r="AA1649" s="195">
        <v>1809</v>
      </c>
      <c r="AB1649" s="195">
        <v>1767</v>
      </c>
      <c r="AC1649" s="195">
        <v>1718</v>
      </c>
      <c r="AD1649" s="195">
        <v>1667.5</v>
      </c>
    </row>
    <row r="1650" spans="1:30" x14ac:dyDescent="0.2">
      <c r="A1650" s="77" t="s">
        <v>85</v>
      </c>
      <c r="B1650" s="79" t="s">
        <v>175</v>
      </c>
      <c r="C1650" s="105">
        <v>50</v>
      </c>
      <c r="D1650" s="105">
        <v>54</v>
      </c>
      <c r="E1650" s="105"/>
      <c r="F1650" s="105"/>
      <c r="G1650" s="105"/>
      <c r="H1650" s="105"/>
      <c r="I1650" s="105"/>
      <c r="J1650" s="105"/>
      <c r="K1650" s="105"/>
      <c r="L1650" s="195">
        <v>1463</v>
      </c>
      <c r="M1650" s="195">
        <v>1463</v>
      </c>
      <c r="N1650" s="195">
        <v>1472</v>
      </c>
      <c r="O1650" s="195">
        <v>1486</v>
      </c>
      <c r="P1650" s="195">
        <v>1510</v>
      </c>
      <c r="Q1650" s="195">
        <v>1524</v>
      </c>
      <c r="R1650" s="195">
        <v>1524</v>
      </c>
      <c r="S1650" s="195">
        <v>1521.5</v>
      </c>
      <c r="T1650" s="195">
        <v>1511.5</v>
      </c>
      <c r="U1650" s="195">
        <v>1499</v>
      </c>
      <c r="V1650" s="195">
        <v>1502</v>
      </c>
      <c r="W1650" s="195">
        <v>1518.5</v>
      </c>
      <c r="X1650" s="195">
        <v>1543</v>
      </c>
      <c r="Y1650" s="195">
        <v>1578.5</v>
      </c>
      <c r="Z1650" s="195">
        <v>1616.5</v>
      </c>
      <c r="AA1650" s="195">
        <v>1651</v>
      </c>
      <c r="AB1650" s="195">
        <v>1686.5</v>
      </c>
      <c r="AC1650" s="195">
        <v>1721</v>
      </c>
      <c r="AD1650" s="195">
        <v>1747.5</v>
      </c>
    </row>
    <row r="1651" spans="1:30" x14ac:dyDescent="0.2">
      <c r="A1651" s="77" t="s">
        <v>85</v>
      </c>
      <c r="B1651" s="79" t="s">
        <v>175</v>
      </c>
      <c r="C1651" s="105">
        <v>55</v>
      </c>
      <c r="D1651" s="105">
        <v>59</v>
      </c>
      <c r="E1651" s="105"/>
      <c r="F1651" s="105"/>
      <c r="G1651" s="105"/>
      <c r="H1651" s="105"/>
      <c r="I1651" s="105"/>
      <c r="J1651" s="105"/>
      <c r="K1651" s="105"/>
      <c r="L1651" s="195">
        <v>1467.5</v>
      </c>
      <c r="M1651" s="195">
        <v>1446</v>
      </c>
      <c r="N1651" s="195">
        <v>1424</v>
      </c>
      <c r="O1651" s="195">
        <v>1408.5</v>
      </c>
      <c r="P1651" s="195">
        <v>1386</v>
      </c>
      <c r="Q1651" s="195">
        <v>1368.5</v>
      </c>
      <c r="R1651" s="195">
        <v>1369.5</v>
      </c>
      <c r="S1651" s="195">
        <v>1379</v>
      </c>
      <c r="T1651" s="195">
        <v>1393.5</v>
      </c>
      <c r="U1651" s="195">
        <v>1416.5</v>
      </c>
      <c r="V1651" s="195">
        <v>1429.5</v>
      </c>
      <c r="W1651" s="195">
        <v>1431</v>
      </c>
      <c r="X1651" s="195">
        <v>1431</v>
      </c>
      <c r="Y1651" s="195">
        <v>1422</v>
      </c>
      <c r="Z1651" s="195">
        <v>1410.5</v>
      </c>
      <c r="AA1651" s="195">
        <v>1413.5</v>
      </c>
      <c r="AB1651" s="195">
        <v>1430</v>
      </c>
      <c r="AC1651" s="195">
        <v>1455</v>
      </c>
      <c r="AD1651" s="195">
        <v>1491</v>
      </c>
    </row>
    <row r="1652" spans="1:30" x14ac:dyDescent="0.2">
      <c r="A1652" s="77" t="s">
        <v>85</v>
      </c>
      <c r="B1652" s="79" t="s">
        <v>175</v>
      </c>
      <c r="C1652" s="105">
        <v>60</v>
      </c>
      <c r="D1652" s="105">
        <v>64</v>
      </c>
      <c r="E1652" s="105"/>
      <c r="F1652" s="105"/>
      <c r="G1652" s="105"/>
      <c r="H1652" s="105"/>
      <c r="I1652" s="105"/>
      <c r="J1652" s="105"/>
      <c r="K1652" s="105"/>
      <c r="L1652" s="195">
        <v>1318.5</v>
      </c>
      <c r="M1652" s="195">
        <v>1323.5</v>
      </c>
      <c r="N1652" s="195">
        <v>1321.5</v>
      </c>
      <c r="O1652" s="195">
        <v>1316.5</v>
      </c>
      <c r="P1652" s="195">
        <v>1322.5</v>
      </c>
      <c r="Q1652" s="195">
        <v>1324</v>
      </c>
      <c r="R1652" s="195">
        <v>1306</v>
      </c>
      <c r="S1652" s="195">
        <v>1286.5</v>
      </c>
      <c r="T1652" s="195">
        <v>1273</v>
      </c>
      <c r="U1652" s="195">
        <v>1255</v>
      </c>
      <c r="V1652" s="195">
        <v>1241</v>
      </c>
      <c r="W1652" s="195">
        <v>1242.5</v>
      </c>
      <c r="X1652" s="195">
        <v>1252.5</v>
      </c>
      <c r="Y1652" s="195">
        <v>1268</v>
      </c>
      <c r="Z1652" s="195">
        <v>1291</v>
      </c>
      <c r="AA1652" s="195">
        <v>1304</v>
      </c>
      <c r="AB1652" s="195">
        <v>1306</v>
      </c>
      <c r="AC1652" s="195">
        <v>1307</v>
      </c>
      <c r="AD1652" s="195">
        <v>1300</v>
      </c>
    </row>
    <row r="1653" spans="1:30" x14ac:dyDescent="0.2">
      <c r="A1653" s="77" t="s">
        <v>85</v>
      </c>
      <c r="B1653" s="79" t="s">
        <v>175</v>
      </c>
      <c r="C1653" s="105">
        <v>65</v>
      </c>
      <c r="D1653" s="105">
        <v>69</v>
      </c>
      <c r="E1653" s="105"/>
      <c r="F1653" s="105"/>
      <c r="G1653" s="105"/>
      <c r="H1653" s="105"/>
      <c r="I1653" s="105"/>
      <c r="J1653" s="105"/>
      <c r="K1653" s="105"/>
      <c r="L1653" s="195">
        <v>1022</v>
      </c>
      <c r="M1653" s="195">
        <v>1055.5</v>
      </c>
      <c r="N1653" s="195">
        <v>1082</v>
      </c>
      <c r="O1653" s="195">
        <v>1111.5</v>
      </c>
      <c r="P1653" s="195">
        <v>1125.5</v>
      </c>
      <c r="Q1653" s="195">
        <v>1127</v>
      </c>
      <c r="R1653" s="195">
        <v>1134</v>
      </c>
      <c r="S1653" s="195">
        <v>1135</v>
      </c>
      <c r="T1653" s="195">
        <v>1131.5</v>
      </c>
      <c r="U1653" s="195">
        <v>1138</v>
      </c>
      <c r="V1653" s="195">
        <v>1141.5</v>
      </c>
      <c r="W1653" s="195">
        <v>1126.5</v>
      </c>
      <c r="X1653" s="195">
        <v>1110.5</v>
      </c>
      <c r="Y1653" s="195">
        <v>1102</v>
      </c>
      <c r="Z1653" s="195">
        <v>1088.5</v>
      </c>
      <c r="AA1653" s="195">
        <v>1078.5</v>
      </c>
      <c r="AB1653" s="195">
        <v>1082.5</v>
      </c>
      <c r="AC1653" s="195">
        <v>1092.5</v>
      </c>
      <c r="AD1653" s="195">
        <v>1107.5</v>
      </c>
    </row>
    <row r="1654" spans="1:30" x14ac:dyDescent="0.2">
      <c r="A1654" s="77" t="s">
        <v>85</v>
      </c>
      <c r="B1654" s="79" t="s">
        <v>175</v>
      </c>
      <c r="C1654" s="105">
        <v>70</v>
      </c>
      <c r="D1654" s="105">
        <v>74</v>
      </c>
      <c r="E1654" s="105"/>
      <c r="F1654" s="105"/>
      <c r="G1654" s="105"/>
      <c r="H1654" s="105"/>
      <c r="I1654" s="105"/>
      <c r="J1654" s="105"/>
      <c r="K1654" s="105"/>
      <c r="L1654" s="195">
        <v>555</v>
      </c>
      <c r="M1654" s="195">
        <v>612</v>
      </c>
      <c r="N1654" s="195">
        <v>667</v>
      </c>
      <c r="O1654" s="195">
        <v>717</v>
      </c>
      <c r="P1654" s="195">
        <v>767</v>
      </c>
      <c r="Q1654" s="195">
        <v>810</v>
      </c>
      <c r="R1654" s="195">
        <v>838.5</v>
      </c>
      <c r="S1654" s="195">
        <v>862</v>
      </c>
      <c r="T1654" s="195">
        <v>886.5</v>
      </c>
      <c r="U1654" s="195">
        <v>898.5</v>
      </c>
      <c r="V1654" s="195">
        <v>902</v>
      </c>
      <c r="W1654" s="195">
        <v>910</v>
      </c>
      <c r="X1654" s="195">
        <v>912.5</v>
      </c>
      <c r="Y1654" s="195">
        <v>911</v>
      </c>
      <c r="Z1654" s="195">
        <v>918.5</v>
      </c>
      <c r="AA1654" s="195">
        <v>924</v>
      </c>
      <c r="AB1654" s="195">
        <v>914.5</v>
      </c>
      <c r="AC1654" s="195">
        <v>903</v>
      </c>
      <c r="AD1654" s="195">
        <v>897.5</v>
      </c>
    </row>
    <row r="1655" spans="1:30" x14ac:dyDescent="0.2">
      <c r="A1655" s="77" t="s">
        <v>85</v>
      </c>
      <c r="B1655" s="79" t="s">
        <v>175</v>
      </c>
      <c r="C1655" s="105">
        <v>75</v>
      </c>
      <c r="D1655" s="105">
        <v>79</v>
      </c>
      <c r="E1655" s="105"/>
      <c r="F1655" s="105"/>
      <c r="G1655" s="105"/>
      <c r="H1655" s="105"/>
      <c r="I1655" s="105"/>
      <c r="J1655" s="105"/>
      <c r="K1655" s="105"/>
      <c r="L1655" s="195">
        <v>306</v>
      </c>
      <c r="M1655" s="195">
        <v>312.5</v>
      </c>
      <c r="N1655" s="195">
        <v>326</v>
      </c>
      <c r="O1655" s="195">
        <v>341</v>
      </c>
      <c r="P1655" s="195">
        <v>361.5</v>
      </c>
      <c r="Q1655" s="195">
        <v>393.5</v>
      </c>
      <c r="R1655" s="195">
        <v>434.5</v>
      </c>
      <c r="S1655" s="195">
        <v>475.5</v>
      </c>
      <c r="T1655" s="195">
        <v>511.49999999999994</v>
      </c>
      <c r="U1655" s="195">
        <v>547.5</v>
      </c>
      <c r="V1655" s="195">
        <v>580</v>
      </c>
      <c r="W1655" s="195">
        <v>602</v>
      </c>
      <c r="X1655" s="195">
        <v>620.5</v>
      </c>
      <c r="Y1655" s="195">
        <v>639.5</v>
      </c>
      <c r="Z1655" s="195">
        <v>650</v>
      </c>
      <c r="AA1655" s="195">
        <v>655</v>
      </c>
      <c r="AB1655" s="195">
        <v>662.5</v>
      </c>
      <c r="AC1655" s="195">
        <v>666.5</v>
      </c>
      <c r="AD1655" s="195">
        <v>668.5</v>
      </c>
    </row>
    <row r="1656" spans="1:30" x14ac:dyDescent="0.2">
      <c r="A1656" s="77" t="s">
        <v>85</v>
      </c>
      <c r="B1656" s="79" t="s">
        <v>175</v>
      </c>
      <c r="C1656" s="105">
        <v>80</v>
      </c>
      <c r="D1656" s="105">
        <v>84</v>
      </c>
      <c r="E1656" s="105"/>
      <c r="F1656" s="105"/>
      <c r="G1656" s="105"/>
      <c r="H1656" s="105"/>
      <c r="I1656" s="105"/>
      <c r="J1656" s="105"/>
      <c r="K1656" s="105"/>
      <c r="L1656" s="195">
        <v>170.5</v>
      </c>
      <c r="M1656" s="195">
        <v>172.5</v>
      </c>
      <c r="N1656" s="195">
        <v>174</v>
      </c>
      <c r="O1656" s="195">
        <v>176</v>
      </c>
      <c r="P1656" s="195">
        <v>177.5</v>
      </c>
      <c r="Q1656" s="195">
        <v>179</v>
      </c>
      <c r="R1656" s="195">
        <v>184</v>
      </c>
      <c r="S1656" s="195">
        <v>192.5</v>
      </c>
      <c r="T1656" s="195">
        <v>202.5</v>
      </c>
      <c r="U1656" s="195">
        <v>216</v>
      </c>
      <c r="V1656" s="195">
        <v>236.5</v>
      </c>
      <c r="W1656" s="195">
        <v>263.5</v>
      </c>
      <c r="X1656" s="195">
        <v>289.5</v>
      </c>
      <c r="Y1656" s="195">
        <v>312</v>
      </c>
      <c r="Z1656" s="195">
        <v>334.5</v>
      </c>
      <c r="AA1656" s="195">
        <v>355.5</v>
      </c>
      <c r="AB1656" s="195">
        <v>371</v>
      </c>
      <c r="AC1656" s="195">
        <v>384</v>
      </c>
      <c r="AD1656" s="195">
        <v>397</v>
      </c>
    </row>
    <row r="1657" spans="1:30" x14ac:dyDescent="0.2">
      <c r="A1657" s="77" t="s">
        <v>85</v>
      </c>
      <c r="B1657" s="79" t="s">
        <v>175</v>
      </c>
      <c r="C1657" s="105">
        <v>85</v>
      </c>
      <c r="D1657" s="105">
        <v>89</v>
      </c>
      <c r="E1657" s="105"/>
      <c r="F1657" s="105"/>
      <c r="G1657" s="105"/>
      <c r="H1657" s="105"/>
      <c r="I1657" s="105"/>
      <c r="J1657" s="105"/>
      <c r="K1657" s="105"/>
      <c r="L1657" s="195">
        <v>89.5</v>
      </c>
      <c r="M1657" s="195">
        <v>83</v>
      </c>
      <c r="N1657" s="195">
        <v>79.5</v>
      </c>
      <c r="O1657" s="195">
        <v>77</v>
      </c>
      <c r="P1657" s="195">
        <v>75.5</v>
      </c>
      <c r="Q1657" s="195">
        <v>76</v>
      </c>
      <c r="R1657" s="195">
        <v>77</v>
      </c>
      <c r="S1657" s="195">
        <v>78.5</v>
      </c>
      <c r="T1657" s="195">
        <v>81</v>
      </c>
      <c r="U1657" s="195">
        <v>81.5</v>
      </c>
      <c r="V1657" s="195">
        <v>82</v>
      </c>
      <c r="W1657" s="195">
        <v>85.5</v>
      </c>
      <c r="X1657" s="195">
        <v>90.5</v>
      </c>
      <c r="Y1657" s="195">
        <v>95.5</v>
      </c>
      <c r="Z1657" s="195">
        <v>102.5</v>
      </c>
      <c r="AA1657" s="195">
        <v>113.5</v>
      </c>
      <c r="AB1657" s="195">
        <v>127</v>
      </c>
      <c r="AC1657" s="195">
        <v>140</v>
      </c>
      <c r="AD1657" s="195">
        <v>151.5</v>
      </c>
    </row>
    <row r="1658" spans="1:30" x14ac:dyDescent="0.2">
      <c r="A1658" s="77" t="s">
        <v>85</v>
      </c>
      <c r="B1658" s="79" t="s">
        <v>175</v>
      </c>
      <c r="C1658" s="105">
        <v>90</v>
      </c>
      <c r="D1658" s="105">
        <v>94</v>
      </c>
      <c r="E1658" s="105"/>
      <c r="F1658" s="105"/>
      <c r="G1658" s="105"/>
      <c r="H1658" s="105"/>
      <c r="I1658" s="105"/>
      <c r="J1658" s="105"/>
      <c r="K1658" s="105"/>
      <c r="L1658" s="195">
        <v>37.5</v>
      </c>
      <c r="M1658" s="195">
        <v>35</v>
      </c>
      <c r="N1658" s="195">
        <v>33</v>
      </c>
      <c r="O1658" s="195">
        <v>31</v>
      </c>
      <c r="P1658" s="195">
        <v>28.5</v>
      </c>
      <c r="Q1658" s="195">
        <v>26</v>
      </c>
      <c r="R1658" s="195">
        <v>25.5</v>
      </c>
      <c r="S1658" s="195">
        <v>24.5</v>
      </c>
      <c r="T1658" s="195">
        <v>23</v>
      </c>
      <c r="U1658" s="195">
        <v>23</v>
      </c>
      <c r="V1658" s="195">
        <v>23.5</v>
      </c>
      <c r="W1658" s="195">
        <v>24</v>
      </c>
      <c r="X1658" s="195">
        <v>24.5</v>
      </c>
      <c r="Y1658" s="195">
        <v>26</v>
      </c>
      <c r="Z1658" s="195">
        <v>27.5</v>
      </c>
      <c r="AA1658" s="195">
        <v>28</v>
      </c>
      <c r="AB1658" s="195">
        <v>28.5</v>
      </c>
      <c r="AC1658" s="195">
        <v>30</v>
      </c>
      <c r="AD1658" s="195">
        <v>32</v>
      </c>
    </row>
    <row r="1659" spans="1:30" x14ac:dyDescent="0.2">
      <c r="A1659" s="77" t="s">
        <v>85</v>
      </c>
      <c r="B1659" s="79" t="s">
        <v>175</v>
      </c>
      <c r="C1659" s="105">
        <v>95</v>
      </c>
      <c r="D1659" s="105">
        <v>99</v>
      </c>
      <c r="E1659" s="105"/>
      <c r="F1659" s="105"/>
      <c r="G1659" s="105"/>
      <c r="H1659" s="105"/>
      <c r="I1659" s="105"/>
      <c r="J1659" s="105"/>
      <c r="K1659" s="105"/>
      <c r="L1659" s="195">
        <v>10.5</v>
      </c>
      <c r="M1659" s="195">
        <v>9.5</v>
      </c>
      <c r="N1659" s="195">
        <v>8.5</v>
      </c>
      <c r="O1659" s="195">
        <v>8</v>
      </c>
      <c r="P1659" s="195">
        <v>7.5</v>
      </c>
      <c r="Q1659" s="195">
        <v>7</v>
      </c>
      <c r="R1659" s="195">
        <v>6.5</v>
      </c>
      <c r="S1659" s="195">
        <v>6</v>
      </c>
      <c r="T1659" s="195">
        <v>5.5</v>
      </c>
      <c r="U1659" s="195">
        <v>5</v>
      </c>
      <c r="V1659" s="195">
        <v>5</v>
      </c>
      <c r="W1659" s="195">
        <v>5</v>
      </c>
      <c r="X1659" s="195">
        <v>5</v>
      </c>
      <c r="Y1659" s="195">
        <v>4.5</v>
      </c>
      <c r="Z1659" s="195">
        <v>4.5</v>
      </c>
      <c r="AA1659" s="195">
        <v>5</v>
      </c>
      <c r="AB1659" s="195">
        <v>5</v>
      </c>
      <c r="AC1659" s="195">
        <v>5</v>
      </c>
      <c r="AD1659" s="195">
        <v>5</v>
      </c>
    </row>
    <row r="1660" spans="1:30" x14ac:dyDescent="0.2">
      <c r="A1660" s="77" t="s">
        <v>85</v>
      </c>
      <c r="B1660" s="79" t="s">
        <v>175</v>
      </c>
      <c r="C1660" s="105">
        <v>100</v>
      </c>
      <c r="D1660" s="105">
        <v>104</v>
      </c>
      <c r="E1660" s="105"/>
      <c r="F1660" s="105"/>
      <c r="G1660" s="105"/>
      <c r="H1660" s="105"/>
      <c r="I1660" s="105"/>
      <c r="J1660" s="105"/>
      <c r="K1660" s="105"/>
      <c r="L1660" s="195">
        <v>0</v>
      </c>
      <c r="M1660" s="195">
        <v>0</v>
      </c>
      <c r="N1660" s="195">
        <v>0</v>
      </c>
      <c r="O1660" s="195">
        <v>0</v>
      </c>
      <c r="P1660" s="195">
        <v>0</v>
      </c>
      <c r="Q1660" s="195">
        <v>0</v>
      </c>
      <c r="R1660" s="195">
        <v>0</v>
      </c>
      <c r="S1660" s="195">
        <v>0</v>
      </c>
      <c r="T1660" s="195">
        <v>0</v>
      </c>
      <c r="U1660" s="195">
        <v>0</v>
      </c>
      <c r="V1660" s="195">
        <v>0</v>
      </c>
      <c r="W1660" s="195">
        <v>0</v>
      </c>
      <c r="X1660" s="195">
        <v>0</v>
      </c>
      <c r="Y1660" s="195">
        <v>0</v>
      </c>
      <c r="Z1660" s="195">
        <v>0</v>
      </c>
      <c r="AA1660" s="195">
        <v>0</v>
      </c>
      <c r="AB1660" s="195">
        <v>0</v>
      </c>
      <c r="AC1660" s="195">
        <v>0</v>
      </c>
      <c r="AD1660" s="195">
        <v>0</v>
      </c>
    </row>
    <row r="1661" spans="1:30" x14ac:dyDescent="0.2">
      <c r="A1661" s="77" t="s">
        <v>85</v>
      </c>
      <c r="B1661" s="79" t="s">
        <v>176</v>
      </c>
      <c r="C1661" s="105">
        <v>0</v>
      </c>
      <c r="D1661" s="105">
        <v>4</v>
      </c>
      <c r="E1661" s="105"/>
      <c r="F1661" s="105"/>
      <c r="G1661" s="105"/>
      <c r="H1661" s="105"/>
      <c r="I1661" s="105"/>
      <c r="J1661" s="105"/>
      <c r="K1661" s="105"/>
      <c r="L1661" s="195">
        <v>1449</v>
      </c>
      <c r="M1661" s="195">
        <v>1419</v>
      </c>
      <c r="N1661" s="195">
        <v>1391.5</v>
      </c>
      <c r="O1661" s="195">
        <v>1367</v>
      </c>
      <c r="P1661" s="195">
        <v>1347.5</v>
      </c>
      <c r="Q1661" s="195">
        <v>1332</v>
      </c>
      <c r="R1661" s="195">
        <v>1319</v>
      </c>
      <c r="S1661" s="195">
        <v>1308</v>
      </c>
      <c r="T1661" s="195">
        <v>1298</v>
      </c>
      <c r="U1661" s="195">
        <v>1288.5</v>
      </c>
      <c r="V1661" s="195">
        <v>1278.5</v>
      </c>
      <c r="W1661" s="195">
        <v>1268</v>
      </c>
      <c r="X1661" s="195">
        <v>1258</v>
      </c>
      <c r="Y1661" s="195">
        <v>1247.5</v>
      </c>
      <c r="Z1661" s="195">
        <v>1237</v>
      </c>
      <c r="AA1661" s="195">
        <v>1228</v>
      </c>
      <c r="AB1661" s="195">
        <v>1220</v>
      </c>
      <c r="AC1661" s="195">
        <v>1211.5</v>
      </c>
      <c r="AD1661" s="195">
        <v>1203</v>
      </c>
    </row>
    <row r="1662" spans="1:30" x14ac:dyDescent="0.2">
      <c r="A1662" s="77" t="s">
        <v>85</v>
      </c>
      <c r="B1662" s="79" t="s">
        <v>176</v>
      </c>
      <c r="C1662" s="105">
        <v>5</v>
      </c>
      <c r="D1662" s="105">
        <v>9</v>
      </c>
      <c r="E1662" s="105"/>
      <c r="F1662" s="105"/>
      <c r="G1662" s="105"/>
      <c r="H1662" s="105"/>
      <c r="I1662" s="105"/>
      <c r="J1662" s="105"/>
      <c r="K1662" s="105"/>
      <c r="L1662" s="195">
        <v>1548.5</v>
      </c>
      <c r="M1662" s="195">
        <v>1534.5</v>
      </c>
      <c r="N1662" s="195">
        <v>1519</v>
      </c>
      <c r="O1662" s="195">
        <v>1501</v>
      </c>
      <c r="P1662" s="195">
        <v>1477</v>
      </c>
      <c r="Q1662" s="195">
        <v>1448</v>
      </c>
      <c r="R1662" s="195">
        <v>1419</v>
      </c>
      <c r="S1662" s="195">
        <v>1391.5</v>
      </c>
      <c r="T1662" s="195">
        <v>1367</v>
      </c>
      <c r="U1662" s="195">
        <v>1347</v>
      </c>
      <c r="V1662" s="195">
        <v>1331.5</v>
      </c>
      <c r="W1662" s="195">
        <v>1319</v>
      </c>
      <c r="X1662" s="195">
        <v>1308</v>
      </c>
      <c r="Y1662" s="195">
        <v>1298</v>
      </c>
      <c r="Z1662" s="195">
        <v>1288.5</v>
      </c>
      <c r="AA1662" s="195">
        <v>1278.5</v>
      </c>
      <c r="AB1662" s="195">
        <v>1268</v>
      </c>
      <c r="AC1662" s="195">
        <v>1258</v>
      </c>
      <c r="AD1662" s="195">
        <v>1247.5</v>
      </c>
    </row>
    <row r="1663" spans="1:30" x14ac:dyDescent="0.2">
      <c r="A1663" s="77" t="s">
        <v>85</v>
      </c>
      <c r="B1663" s="79" t="s">
        <v>176</v>
      </c>
      <c r="C1663" s="105">
        <v>10</v>
      </c>
      <c r="D1663" s="105">
        <v>14</v>
      </c>
      <c r="E1663" s="105"/>
      <c r="F1663" s="105"/>
      <c r="G1663" s="105"/>
      <c r="H1663" s="105"/>
      <c r="I1663" s="105"/>
      <c r="J1663" s="105"/>
      <c r="K1663" s="105"/>
      <c r="L1663" s="195">
        <v>1625.5</v>
      </c>
      <c r="M1663" s="195">
        <v>1599</v>
      </c>
      <c r="N1663" s="195">
        <v>1580.5</v>
      </c>
      <c r="O1663" s="195">
        <v>1570</v>
      </c>
      <c r="P1663" s="195">
        <v>1560.5</v>
      </c>
      <c r="Q1663" s="195">
        <v>1548.5</v>
      </c>
      <c r="R1663" s="195">
        <v>1534.5</v>
      </c>
      <c r="S1663" s="195">
        <v>1518.5</v>
      </c>
      <c r="T1663" s="195">
        <v>1500</v>
      </c>
      <c r="U1663" s="195">
        <v>1476</v>
      </c>
      <c r="V1663" s="195">
        <v>1447</v>
      </c>
      <c r="W1663" s="195">
        <v>1418.5</v>
      </c>
      <c r="X1663" s="195">
        <v>1391.5</v>
      </c>
      <c r="Y1663" s="195">
        <v>1367</v>
      </c>
      <c r="Z1663" s="195">
        <v>1347</v>
      </c>
      <c r="AA1663" s="195">
        <v>1331.5</v>
      </c>
      <c r="AB1663" s="195">
        <v>1319</v>
      </c>
      <c r="AC1663" s="195">
        <v>1308</v>
      </c>
      <c r="AD1663" s="195">
        <v>1298</v>
      </c>
    </row>
    <row r="1664" spans="1:30" x14ac:dyDescent="0.2">
      <c r="A1664" s="77" t="s">
        <v>85</v>
      </c>
      <c r="B1664" s="79" t="s">
        <v>176</v>
      </c>
      <c r="C1664" s="105">
        <v>15</v>
      </c>
      <c r="D1664" s="105">
        <v>19</v>
      </c>
      <c r="E1664" s="105"/>
      <c r="F1664" s="105"/>
      <c r="G1664" s="105"/>
      <c r="H1664" s="105"/>
      <c r="I1664" s="105"/>
      <c r="J1664" s="105"/>
      <c r="K1664" s="105"/>
      <c r="L1664" s="195">
        <v>1622</v>
      </c>
      <c r="M1664" s="195">
        <v>1641.5</v>
      </c>
      <c r="N1664" s="195">
        <v>1660.5</v>
      </c>
      <c r="O1664" s="195">
        <v>1667</v>
      </c>
      <c r="P1664" s="195">
        <v>1653</v>
      </c>
      <c r="Q1664" s="195">
        <v>1626</v>
      </c>
      <c r="R1664" s="195">
        <v>1600</v>
      </c>
      <c r="S1664" s="195">
        <v>1582</v>
      </c>
      <c r="T1664" s="195">
        <v>1571</v>
      </c>
      <c r="U1664" s="195">
        <v>1561.5</v>
      </c>
      <c r="V1664" s="195">
        <v>1549</v>
      </c>
      <c r="W1664" s="195">
        <v>1534.5</v>
      </c>
      <c r="X1664" s="195">
        <v>1519</v>
      </c>
      <c r="Y1664" s="195">
        <v>1501.5</v>
      </c>
      <c r="Z1664" s="195">
        <v>1478</v>
      </c>
      <c r="AA1664" s="195">
        <v>1448.5</v>
      </c>
      <c r="AB1664" s="195">
        <v>1419.5</v>
      </c>
      <c r="AC1664" s="195">
        <v>1393</v>
      </c>
      <c r="AD1664" s="195">
        <v>1368.5</v>
      </c>
    </row>
    <row r="1665" spans="1:30" x14ac:dyDescent="0.2">
      <c r="A1665" s="77" t="s">
        <v>85</v>
      </c>
      <c r="B1665" s="79" t="s">
        <v>176</v>
      </c>
      <c r="C1665" s="105">
        <v>20</v>
      </c>
      <c r="D1665" s="105">
        <v>24</v>
      </c>
      <c r="E1665" s="105"/>
      <c r="F1665" s="105"/>
      <c r="G1665" s="105"/>
      <c r="H1665" s="105"/>
      <c r="I1665" s="105"/>
      <c r="J1665" s="105"/>
      <c r="K1665" s="105"/>
      <c r="L1665" s="195">
        <v>1809.5</v>
      </c>
      <c r="M1665" s="195">
        <v>1753</v>
      </c>
      <c r="N1665" s="195">
        <v>1686.5</v>
      </c>
      <c r="O1665" s="195">
        <v>1631</v>
      </c>
      <c r="P1665" s="195">
        <v>1614.5</v>
      </c>
      <c r="Q1665" s="195">
        <v>1627</v>
      </c>
      <c r="R1665" s="195">
        <v>1645.5</v>
      </c>
      <c r="S1665" s="195">
        <v>1664</v>
      </c>
      <c r="T1665" s="195">
        <v>1671</v>
      </c>
      <c r="U1665" s="195">
        <v>1657</v>
      </c>
      <c r="V1665" s="195">
        <v>1630.5</v>
      </c>
      <c r="W1665" s="195">
        <v>1604.5</v>
      </c>
      <c r="X1665" s="195">
        <v>1585.5</v>
      </c>
      <c r="Y1665" s="195">
        <v>1575</v>
      </c>
      <c r="Z1665" s="195">
        <v>1566.5</v>
      </c>
      <c r="AA1665" s="195">
        <v>1554</v>
      </c>
      <c r="AB1665" s="195">
        <v>1539</v>
      </c>
      <c r="AC1665" s="195">
        <v>1523.5</v>
      </c>
      <c r="AD1665" s="195">
        <v>1507</v>
      </c>
    </row>
    <row r="1666" spans="1:30" x14ac:dyDescent="0.2">
      <c r="A1666" s="77" t="s">
        <v>85</v>
      </c>
      <c r="B1666" s="79" t="s">
        <v>176</v>
      </c>
      <c r="C1666" s="105">
        <v>25</v>
      </c>
      <c r="D1666" s="105">
        <v>29</v>
      </c>
      <c r="E1666" s="105"/>
      <c r="F1666" s="105"/>
      <c r="G1666" s="105"/>
      <c r="H1666" s="105"/>
      <c r="I1666" s="105"/>
      <c r="J1666" s="105"/>
      <c r="K1666" s="105"/>
      <c r="L1666" s="195">
        <v>1880.5</v>
      </c>
      <c r="M1666" s="195">
        <v>1882.5</v>
      </c>
      <c r="N1666" s="195">
        <v>1887</v>
      </c>
      <c r="O1666" s="195">
        <v>1884</v>
      </c>
      <c r="P1666" s="195">
        <v>1858</v>
      </c>
      <c r="Q1666" s="195">
        <v>1813.5</v>
      </c>
      <c r="R1666" s="195">
        <v>1756.5</v>
      </c>
      <c r="S1666" s="195">
        <v>1689.5</v>
      </c>
      <c r="T1666" s="195">
        <v>1635</v>
      </c>
      <c r="U1666" s="195">
        <v>1619</v>
      </c>
      <c r="V1666" s="195">
        <v>1631.5</v>
      </c>
      <c r="W1666" s="195">
        <v>1650.5</v>
      </c>
      <c r="X1666" s="195">
        <v>1669.5</v>
      </c>
      <c r="Y1666" s="195">
        <v>1676</v>
      </c>
      <c r="Z1666" s="195">
        <v>1661</v>
      </c>
      <c r="AA1666" s="195">
        <v>1635.5</v>
      </c>
      <c r="AB1666" s="195">
        <v>1610</v>
      </c>
      <c r="AC1666" s="195">
        <v>1591.5</v>
      </c>
      <c r="AD1666" s="195">
        <v>1581</v>
      </c>
    </row>
    <row r="1667" spans="1:30" x14ac:dyDescent="0.2">
      <c r="A1667" s="77" t="s">
        <v>85</v>
      </c>
      <c r="B1667" s="79" t="s">
        <v>176</v>
      </c>
      <c r="C1667" s="105">
        <v>30</v>
      </c>
      <c r="D1667" s="105">
        <v>34</v>
      </c>
      <c r="E1667" s="105"/>
      <c r="F1667" s="105"/>
      <c r="G1667" s="105"/>
      <c r="H1667" s="105"/>
      <c r="I1667" s="105"/>
      <c r="J1667" s="105"/>
      <c r="K1667" s="105"/>
      <c r="L1667" s="195">
        <v>1972</v>
      </c>
      <c r="M1667" s="195">
        <v>1929.5</v>
      </c>
      <c r="N1667" s="195">
        <v>1894</v>
      </c>
      <c r="O1667" s="195">
        <v>1876.5</v>
      </c>
      <c r="P1667" s="195">
        <v>1876</v>
      </c>
      <c r="Q1667" s="195">
        <v>1880</v>
      </c>
      <c r="R1667" s="195">
        <v>1883</v>
      </c>
      <c r="S1667" s="195">
        <v>1887.5</v>
      </c>
      <c r="T1667" s="195">
        <v>1885</v>
      </c>
      <c r="U1667" s="195">
        <v>1859.5</v>
      </c>
      <c r="V1667" s="195">
        <v>1814</v>
      </c>
      <c r="W1667" s="195">
        <v>1757.5</v>
      </c>
      <c r="X1667" s="195">
        <v>1691.5</v>
      </c>
      <c r="Y1667" s="195">
        <v>1636.5</v>
      </c>
      <c r="Z1667" s="195">
        <v>1620</v>
      </c>
      <c r="AA1667" s="195">
        <v>1632.5</v>
      </c>
      <c r="AB1667" s="195">
        <v>1652</v>
      </c>
      <c r="AC1667" s="195">
        <v>1671</v>
      </c>
      <c r="AD1667" s="195">
        <v>1677.5</v>
      </c>
    </row>
    <row r="1668" spans="1:30" x14ac:dyDescent="0.2">
      <c r="A1668" s="77" t="s">
        <v>85</v>
      </c>
      <c r="B1668" s="79" t="s">
        <v>176</v>
      </c>
      <c r="C1668" s="105">
        <v>35</v>
      </c>
      <c r="D1668" s="105">
        <v>39</v>
      </c>
      <c r="E1668" s="105"/>
      <c r="F1668" s="105"/>
      <c r="G1668" s="105"/>
      <c r="H1668" s="105"/>
      <c r="I1668" s="105"/>
      <c r="J1668" s="105"/>
      <c r="K1668" s="105"/>
      <c r="L1668" s="195">
        <v>2040</v>
      </c>
      <c r="M1668" s="195">
        <v>2059.5</v>
      </c>
      <c r="N1668" s="195">
        <v>2068</v>
      </c>
      <c r="O1668" s="195">
        <v>2048</v>
      </c>
      <c r="P1668" s="195">
        <v>2008.5000000000002</v>
      </c>
      <c r="Q1668" s="195">
        <v>1965.5</v>
      </c>
      <c r="R1668" s="195">
        <v>1924.5</v>
      </c>
      <c r="S1668" s="195">
        <v>1890</v>
      </c>
      <c r="T1668" s="195">
        <v>1871.5</v>
      </c>
      <c r="U1668" s="195">
        <v>1871</v>
      </c>
      <c r="V1668" s="195">
        <v>1876.5</v>
      </c>
      <c r="W1668" s="195">
        <v>1878</v>
      </c>
      <c r="X1668" s="195">
        <v>1882</v>
      </c>
      <c r="Y1668" s="195">
        <v>1881</v>
      </c>
      <c r="Z1668" s="195">
        <v>1854.5</v>
      </c>
      <c r="AA1668" s="195">
        <v>1809.5</v>
      </c>
      <c r="AB1668" s="195">
        <v>1755</v>
      </c>
      <c r="AC1668" s="195">
        <v>1689.5</v>
      </c>
      <c r="AD1668" s="195">
        <v>1635</v>
      </c>
    </row>
    <row r="1669" spans="1:30" x14ac:dyDescent="0.2">
      <c r="A1669" s="77" t="s">
        <v>85</v>
      </c>
      <c r="B1669" s="79" t="s">
        <v>176</v>
      </c>
      <c r="C1669" s="105">
        <v>40</v>
      </c>
      <c r="D1669" s="105">
        <v>44</v>
      </c>
      <c r="E1669" s="105"/>
      <c r="F1669" s="105"/>
      <c r="G1669" s="105"/>
      <c r="H1669" s="105"/>
      <c r="I1669" s="105"/>
      <c r="J1669" s="105"/>
      <c r="K1669" s="105"/>
      <c r="L1669" s="195">
        <v>1848.5</v>
      </c>
      <c r="M1669" s="195">
        <v>1915</v>
      </c>
      <c r="N1669" s="195">
        <v>1965.5</v>
      </c>
      <c r="O1669" s="195">
        <v>1995</v>
      </c>
      <c r="P1669" s="195">
        <v>2010.5</v>
      </c>
      <c r="Q1669" s="195">
        <v>2025.9999999999998</v>
      </c>
      <c r="R1669" s="195">
        <v>2045.9999999999998</v>
      </c>
      <c r="S1669" s="195">
        <v>2054.5</v>
      </c>
      <c r="T1669" s="195">
        <v>2034.5</v>
      </c>
      <c r="U1669" s="195">
        <v>1996</v>
      </c>
      <c r="V1669" s="195">
        <v>1953.5</v>
      </c>
      <c r="W1669" s="195">
        <v>1912.5</v>
      </c>
      <c r="X1669" s="195">
        <v>1879</v>
      </c>
      <c r="Y1669" s="195">
        <v>1862</v>
      </c>
      <c r="Z1669" s="195">
        <v>1861</v>
      </c>
      <c r="AA1669" s="195">
        <v>1865</v>
      </c>
      <c r="AB1669" s="195">
        <v>1868</v>
      </c>
      <c r="AC1669" s="195">
        <v>1873</v>
      </c>
      <c r="AD1669" s="195">
        <v>1871</v>
      </c>
    </row>
    <row r="1670" spans="1:30" x14ac:dyDescent="0.2">
      <c r="A1670" s="77" t="s">
        <v>85</v>
      </c>
      <c r="B1670" s="79" t="s">
        <v>176</v>
      </c>
      <c r="C1670" s="105">
        <v>45</v>
      </c>
      <c r="D1670" s="105">
        <v>49</v>
      </c>
      <c r="E1670" s="105"/>
      <c r="F1670" s="105"/>
      <c r="G1670" s="105"/>
      <c r="H1670" s="105"/>
      <c r="I1670" s="105"/>
      <c r="J1670" s="105"/>
      <c r="K1670" s="105"/>
      <c r="L1670" s="195">
        <v>1637</v>
      </c>
      <c r="M1670" s="195">
        <v>1639.5</v>
      </c>
      <c r="N1670" s="195">
        <v>1663.5</v>
      </c>
      <c r="O1670" s="195">
        <v>1708.5</v>
      </c>
      <c r="P1670" s="195">
        <v>1763</v>
      </c>
      <c r="Q1670" s="195">
        <v>1826.5</v>
      </c>
      <c r="R1670" s="195">
        <v>1892</v>
      </c>
      <c r="S1670" s="195">
        <v>1943</v>
      </c>
      <c r="T1670" s="195">
        <v>1973.5</v>
      </c>
      <c r="U1670" s="195">
        <v>1989</v>
      </c>
      <c r="V1670" s="195">
        <v>2004.5000000000002</v>
      </c>
      <c r="W1670" s="195">
        <v>2025</v>
      </c>
      <c r="X1670" s="195">
        <v>2033.9999999999998</v>
      </c>
      <c r="Y1670" s="195">
        <v>2013.9999999999998</v>
      </c>
      <c r="Z1670" s="195">
        <v>1974.5</v>
      </c>
      <c r="AA1670" s="195">
        <v>1932.5</v>
      </c>
      <c r="AB1670" s="195">
        <v>1893.5</v>
      </c>
      <c r="AC1670" s="195">
        <v>1860.5</v>
      </c>
      <c r="AD1670" s="195">
        <v>1843.5</v>
      </c>
    </row>
    <row r="1671" spans="1:30" x14ac:dyDescent="0.2">
      <c r="A1671" s="77" t="s">
        <v>85</v>
      </c>
      <c r="B1671" s="79" t="s">
        <v>176</v>
      </c>
      <c r="C1671" s="105">
        <v>50</v>
      </c>
      <c r="D1671" s="105">
        <v>54</v>
      </c>
      <c r="E1671" s="105"/>
      <c r="F1671" s="105"/>
      <c r="G1671" s="105"/>
      <c r="H1671" s="105"/>
      <c r="I1671" s="105"/>
      <c r="J1671" s="105"/>
      <c r="K1671" s="105"/>
      <c r="L1671" s="195">
        <v>1555.5</v>
      </c>
      <c r="M1671" s="195">
        <v>1583.5</v>
      </c>
      <c r="N1671" s="195">
        <v>1601</v>
      </c>
      <c r="O1671" s="195">
        <v>1611.5</v>
      </c>
      <c r="P1671" s="195">
        <v>1611.5</v>
      </c>
      <c r="Q1671" s="195">
        <v>1606.5</v>
      </c>
      <c r="R1671" s="195">
        <v>1610</v>
      </c>
      <c r="S1671" s="195">
        <v>1633.5</v>
      </c>
      <c r="T1671" s="195">
        <v>1678</v>
      </c>
      <c r="U1671" s="195">
        <v>1732</v>
      </c>
      <c r="V1671" s="195">
        <v>1794.5</v>
      </c>
      <c r="W1671" s="195">
        <v>1859</v>
      </c>
      <c r="X1671" s="195">
        <v>1909.5</v>
      </c>
      <c r="Y1671" s="195">
        <v>1939.5</v>
      </c>
      <c r="Z1671" s="195">
        <v>1955</v>
      </c>
      <c r="AA1671" s="195">
        <v>1970.5</v>
      </c>
      <c r="AB1671" s="195">
        <v>1991</v>
      </c>
      <c r="AC1671" s="195">
        <v>2000</v>
      </c>
      <c r="AD1671" s="195">
        <v>1981</v>
      </c>
    </row>
    <row r="1672" spans="1:30" x14ac:dyDescent="0.2">
      <c r="A1672" s="77" t="s">
        <v>85</v>
      </c>
      <c r="B1672" s="79" t="s">
        <v>176</v>
      </c>
      <c r="C1672" s="105">
        <v>55</v>
      </c>
      <c r="D1672" s="105">
        <v>59</v>
      </c>
      <c r="E1672" s="105"/>
      <c r="F1672" s="105"/>
      <c r="G1672" s="105"/>
      <c r="H1672" s="105"/>
      <c r="I1672" s="105"/>
      <c r="J1672" s="105"/>
      <c r="K1672" s="105"/>
      <c r="L1672" s="195">
        <v>1528.5</v>
      </c>
      <c r="M1672" s="195">
        <v>1516</v>
      </c>
      <c r="N1672" s="195">
        <v>1495</v>
      </c>
      <c r="O1672" s="195">
        <v>1477.5</v>
      </c>
      <c r="P1672" s="195">
        <v>1483</v>
      </c>
      <c r="Q1672" s="195">
        <v>1511</v>
      </c>
      <c r="R1672" s="195">
        <v>1538</v>
      </c>
      <c r="S1672" s="195">
        <v>1555</v>
      </c>
      <c r="T1672" s="195">
        <v>1566</v>
      </c>
      <c r="U1672" s="195">
        <v>1567</v>
      </c>
      <c r="V1672" s="195">
        <v>1562.5</v>
      </c>
      <c r="W1672" s="195">
        <v>1566.5</v>
      </c>
      <c r="X1672" s="195">
        <v>1589.5</v>
      </c>
      <c r="Y1672" s="195">
        <v>1633.5</v>
      </c>
      <c r="Z1672" s="195">
        <v>1687.5</v>
      </c>
      <c r="AA1672" s="195">
        <v>1749</v>
      </c>
      <c r="AB1672" s="195">
        <v>1812.5</v>
      </c>
      <c r="AC1672" s="195">
        <v>1861.5</v>
      </c>
      <c r="AD1672" s="195">
        <v>1891</v>
      </c>
    </row>
    <row r="1673" spans="1:30" x14ac:dyDescent="0.2">
      <c r="A1673" s="77" t="s">
        <v>85</v>
      </c>
      <c r="B1673" s="79" t="s">
        <v>176</v>
      </c>
      <c r="C1673" s="105">
        <v>60</v>
      </c>
      <c r="D1673" s="105">
        <v>64</v>
      </c>
      <c r="E1673" s="105"/>
      <c r="F1673" s="105"/>
      <c r="G1673" s="105"/>
      <c r="H1673" s="105"/>
      <c r="I1673" s="105"/>
      <c r="J1673" s="105"/>
      <c r="K1673" s="105"/>
      <c r="L1673" s="195">
        <v>1499</v>
      </c>
      <c r="M1673" s="195">
        <v>1469</v>
      </c>
      <c r="N1673" s="195">
        <v>1442.5</v>
      </c>
      <c r="O1673" s="195">
        <v>1438.5</v>
      </c>
      <c r="P1673" s="195">
        <v>1454.5</v>
      </c>
      <c r="Q1673" s="195">
        <v>1460.5</v>
      </c>
      <c r="R1673" s="195">
        <v>1449</v>
      </c>
      <c r="S1673" s="195">
        <v>1429</v>
      </c>
      <c r="T1673" s="195">
        <v>1413</v>
      </c>
      <c r="U1673" s="195">
        <v>1419.5</v>
      </c>
      <c r="V1673" s="195">
        <v>1446.5</v>
      </c>
      <c r="W1673" s="195">
        <v>1473.5</v>
      </c>
      <c r="X1673" s="195">
        <v>1491.5</v>
      </c>
      <c r="Y1673" s="195">
        <v>1502</v>
      </c>
      <c r="Z1673" s="195">
        <v>1503</v>
      </c>
      <c r="AA1673" s="195">
        <v>1500.5</v>
      </c>
      <c r="AB1673" s="195">
        <v>1505</v>
      </c>
      <c r="AC1673" s="195">
        <v>1528</v>
      </c>
      <c r="AD1673" s="195">
        <v>1572</v>
      </c>
    </row>
    <row r="1674" spans="1:30" x14ac:dyDescent="0.2">
      <c r="A1674" s="77" t="s">
        <v>85</v>
      </c>
      <c r="B1674" s="79" t="s">
        <v>176</v>
      </c>
      <c r="C1674" s="105">
        <v>65</v>
      </c>
      <c r="D1674" s="105">
        <v>69</v>
      </c>
      <c r="E1674" s="105"/>
      <c r="F1674" s="105"/>
      <c r="G1674" s="105"/>
      <c r="H1674" s="105"/>
      <c r="I1674" s="105"/>
      <c r="J1674" s="105"/>
      <c r="K1674" s="105"/>
      <c r="L1674" s="195">
        <v>1088.5</v>
      </c>
      <c r="M1674" s="195">
        <v>1196</v>
      </c>
      <c r="N1674" s="195">
        <v>1299.5</v>
      </c>
      <c r="O1674" s="195">
        <v>1371.5</v>
      </c>
      <c r="P1674" s="195">
        <v>1399.5</v>
      </c>
      <c r="Q1674" s="195">
        <v>1390.5</v>
      </c>
      <c r="R1674" s="195">
        <v>1363</v>
      </c>
      <c r="S1674" s="195">
        <v>1340</v>
      </c>
      <c r="T1674" s="195">
        <v>1339</v>
      </c>
      <c r="U1674" s="195">
        <v>1355.5</v>
      </c>
      <c r="V1674" s="195">
        <v>1362</v>
      </c>
      <c r="W1674" s="195">
        <v>1352</v>
      </c>
      <c r="X1674" s="195">
        <v>1334</v>
      </c>
      <c r="Y1674" s="195">
        <v>1321</v>
      </c>
      <c r="Z1674" s="195">
        <v>1329</v>
      </c>
      <c r="AA1674" s="195">
        <v>1356</v>
      </c>
      <c r="AB1674" s="195">
        <v>1382.5</v>
      </c>
      <c r="AC1674" s="195">
        <v>1399.5</v>
      </c>
      <c r="AD1674" s="195">
        <v>1410</v>
      </c>
    </row>
    <row r="1675" spans="1:30" x14ac:dyDescent="0.2">
      <c r="A1675" s="77" t="s">
        <v>85</v>
      </c>
      <c r="B1675" s="79" t="s">
        <v>176</v>
      </c>
      <c r="C1675" s="105">
        <v>70</v>
      </c>
      <c r="D1675" s="105">
        <v>74</v>
      </c>
      <c r="E1675" s="105"/>
      <c r="F1675" s="105"/>
      <c r="G1675" s="105"/>
      <c r="H1675" s="105"/>
      <c r="I1675" s="105"/>
      <c r="J1675" s="105"/>
      <c r="K1675" s="105"/>
      <c r="L1675" s="195">
        <v>613</v>
      </c>
      <c r="M1675" s="195">
        <v>674</v>
      </c>
      <c r="N1675" s="195">
        <v>739</v>
      </c>
      <c r="O1675" s="195">
        <v>808.5</v>
      </c>
      <c r="P1675" s="195">
        <v>881.5</v>
      </c>
      <c r="Q1675" s="195">
        <v>964</v>
      </c>
      <c r="R1675" s="195">
        <v>1060.5</v>
      </c>
      <c r="S1675" s="195">
        <v>1153</v>
      </c>
      <c r="T1675" s="195">
        <v>1217</v>
      </c>
      <c r="U1675" s="195">
        <v>1242</v>
      </c>
      <c r="V1675" s="195">
        <v>1235</v>
      </c>
      <c r="W1675" s="195">
        <v>1212</v>
      </c>
      <c r="X1675" s="195">
        <v>1194</v>
      </c>
      <c r="Y1675" s="195">
        <v>1196</v>
      </c>
      <c r="Z1675" s="195">
        <v>1212.5</v>
      </c>
      <c r="AA1675" s="195">
        <v>1219</v>
      </c>
      <c r="AB1675" s="195">
        <v>1211</v>
      </c>
      <c r="AC1675" s="195">
        <v>1197</v>
      </c>
      <c r="AD1675" s="195">
        <v>1188</v>
      </c>
    </row>
    <row r="1676" spans="1:30" x14ac:dyDescent="0.2">
      <c r="A1676" s="77" t="s">
        <v>85</v>
      </c>
      <c r="B1676" s="79" t="s">
        <v>176</v>
      </c>
      <c r="C1676" s="105">
        <v>75</v>
      </c>
      <c r="D1676" s="105">
        <v>79</v>
      </c>
      <c r="E1676" s="105"/>
      <c r="F1676" s="105"/>
      <c r="G1676" s="105"/>
      <c r="H1676" s="105"/>
      <c r="I1676" s="105"/>
      <c r="J1676" s="105"/>
      <c r="K1676" s="105"/>
      <c r="L1676" s="195">
        <v>401</v>
      </c>
      <c r="M1676" s="195">
        <v>392</v>
      </c>
      <c r="N1676" s="195">
        <v>393</v>
      </c>
      <c r="O1676" s="195">
        <v>414</v>
      </c>
      <c r="P1676" s="195">
        <v>451</v>
      </c>
      <c r="Q1676" s="195">
        <v>497</v>
      </c>
      <c r="R1676" s="195">
        <v>546</v>
      </c>
      <c r="S1676" s="195">
        <v>599</v>
      </c>
      <c r="T1676" s="195">
        <v>658.5</v>
      </c>
      <c r="U1676" s="195">
        <v>719.5</v>
      </c>
      <c r="V1676" s="195">
        <v>788</v>
      </c>
      <c r="W1676" s="195">
        <v>868.5</v>
      </c>
      <c r="X1676" s="195">
        <v>947</v>
      </c>
      <c r="Y1676" s="195">
        <v>1000.5</v>
      </c>
      <c r="Z1676" s="195">
        <v>1020.5</v>
      </c>
      <c r="AA1676" s="195">
        <v>1016</v>
      </c>
      <c r="AB1676" s="195">
        <v>999</v>
      </c>
      <c r="AC1676" s="195">
        <v>987.5</v>
      </c>
      <c r="AD1676" s="195">
        <v>992.5</v>
      </c>
    </row>
    <row r="1677" spans="1:30" x14ac:dyDescent="0.2">
      <c r="A1677" s="77" t="s">
        <v>85</v>
      </c>
      <c r="B1677" s="79" t="s">
        <v>176</v>
      </c>
      <c r="C1677" s="105">
        <v>80</v>
      </c>
      <c r="D1677" s="105">
        <v>84</v>
      </c>
      <c r="E1677" s="105"/>
      <c r="F1677" s="105"/>
      <c r="G1677" s="105"/>
      <c r="H1677" s="105"/>
      <c r="I1677" s="105"/>
      <c r="J1677" s="105"/>
      <c r="K1677" s="105"/>
      <c r="L1677" s="195">
        <v>254</v>
      </c>
      <c r="M1677" s="195">
        <v>258.5</v>
      </c>
      <c r="N1677" s="195">
        <v>266</v>
      </c>
      <c r="O1677" s="195">
        <v>273.5</v>
      </c>
      <c r="P1677" s="195">
        <v>277</v>
      </c>
      <c r="Q1677" s="195">
        <v>275</v>
      </c>
      <c r="R1677" s="195">
        <v>271</v>
      </c>
      <c r="S1677" s="195">
        <v>273.5</v>
      </c>
      <c r="T1677" s="195">
        <v>289</v>
      </c>
      <c r="U1677" s="195">
        <v>316</v>
      </c>
      <c r="V1677" s="195">
        <v>350</v>
      </c>
      <c r="W1677" s="195">
        <v>387</v>
      </c>
      <c r="X1677" s="195">
        <v>425.5</v>
      </c>
      <c r="Y1677" s="195">
        <v>468</v>
      </c>
      <c r="Z1677" s="195">
        <v>513.5</v>
      </c>
      <c r="AA1677" s="195">
        <v>565.5</v>
      </c>
      <c r="AB1677" s="195">
        <v>626</v>
      </c>
      <c r="AC1677" s="195">
        <v>684</v>
      </c>
      <c r="AD1677" s="195">
        <v>724</v>
      </c>
    </row>
    <row r="1678" spans="1:30" x14ac:dyDescent="0.2">
      <c r="A1678" s="77" t="s">
        <v>85</v>
      </c>
      <c r="B1678" s="79" t="s">
        <v>176</v>
      </c>
      <c r="C1678" s="105">
        <v>85</v>
      </c>
      <c r="D1678" s="105">
        <v>89</v>
      </c>
      <c r="E1678" s="105"/>
      <c r="F1678" s="105"/>
      <c r="G1678" s="105"/>
      <c r="H1678" s="105"/>
      <c r="I1678" s="105"/>
      <c r="J1678" s="105"/>
      <c r="K1678" s="105"/>
      <c r="L1678" s="195">
        <v>169</v>
      </c>
      <c r="M1678" s="195">
        <v>159</v>
      </c>
      <c r="N1678" s="195">
        <v>150.5</v>
      </c>
      <c r="O1678" s="195">
        <v>141</v>
      </c>
      <c r="P1678" s="195">
        <v>135</v>
      </c>
      <c r="Q1678" s="195">
        <v>135</v>
      </c>
      <c r="R1678" s="195">
        <v>139.5</v>
      </c>
      <c r="S1678" s="195">
        <v>145</v>
      </c>
      <c r="T1678" s="195">
        <v>149</v>
      </c>
      <c r="U1678" s="195">
        <v>151</v>
      </c>
      <c r="V1678" s="195">
        <v>150</v>
      </c>
      <c r="W1678" s="195">
        <v>148</v>
      </c>
      <c r="X1678" s="195">
        <v>150.5</v>
      </c>
      <c r="Y1678" s="195">
        <v>161</v>
      </c>
      <c r="Z1678" s="195">
        <v>178.5</v>
      </c>
      <c r="AA1678" s="195">
        <v>199.5</v>
      </c>
      <c r="AB1678" s="195">
        <v>220.5</v>
      </c>
      <c r="AC1678" s="195">
        <v>243.5</v>
      </c>
      <c r="AD1678" s="195">
        <v>269.5</v>
      </c>
    </row>
    <row r="1679" spans="1:30" x14ac:dyDescent="0.2">
      <c r="A1679" s="77" t="s">
        <v>85</v>
      </c>
      <c r="B1679" s="79" t="s">
        <v>176</v>
      </c>
      <c r="C1679" s="105">
        <v>90</v>
      </c>
      <c r="D1679" s="105">
        <v>94</v>
      </c>
      <c r="E1679" s="105"/>
      <c r="F1679" s="105"/>
      <c r="G1679" s="105"/>
      <c r="H1679" s="105"/>
      <c r="I1679" s="105"/>
      <c r="J1679" s="105"/>
      <c r="K1679" s="105"/>
      <c r="L1679" s="195">
        <v>81.5</v>
      </c>
      <c r="M1679" s="195">
        <v>76.5</v>
      </c>
      <c r="N1679" s="195">
        <v>72</v>
      </c>
      <c r="O1679" s="195">
        <v>69</v>
      </c>
      <c r="P1679" s="195">
        <v>66</v>
      </c>
      <c r="Q1679" s="195">
        <v>61.5</v>
      </c>
      <c r="R1679" s="195">
        <v>58</v>
      </c>
      <c r="S1679" s="195">
        <v>55.5</v>
      </c>
      <c r="T1679" s="195">
        <v>52.5</v>
      </c>
      <c r="U1679" s="195">
        <v>50.5</v>
      </c>
      <c r="V1679" s="195">
        <v>51</v>
      </c>
      <c r="W1679" s="195">
        <v>53.5</v>
      </c>
      <c r="X1679" s="195">
        <v>56</v>
      </c>
      <c r="Y1679" s="195">
        <v>57.5</v>
      </c>
      <c r="Z1679" s="195">
        <v>58.5</v>
      </c>
      <c r="AA1679" s="195">
        <v>58.5</v>
      </c>
      <c r="AB1679" s="195">
        <v>58</v>
      </c>
      <c r="AC1679" s="195">
        <v>60</v>
      </c>
      <c r="AD1679" s="195">
        <v>65.5</v>
      </c>
    </row>
    <row r="1680" spans="1:30" x14ac:dyDescent="0.2">
      <c r="A1680" s="77" t="s">
        <v>85</v>
      </c>
      <c r="B1680" s="79" t="s">
        <v>176</v>
      </c>
      <c r="C1680" s="105">
        <v>95</v>
      </c>
      <c r="D1680" s="105">
        <v>99</v>
      </c>
      <c r="E1680" s="105"/>
      <c r="F1680" s="105"/>
      <c r="G1680" s="105"/>
      <c r="H1680" s="105"/>
      <c r="I1680" s="105"/>
      <c r="J1680" s="105"/>
      <c r="K1680" s="105"/>
      <c r="L1680" s="195">
        <v>22</v>
      </c>
      <c r="M1680" s="195">
        <v>21</v>
      </c>
      <c r="N1680" s="195">
        <v>20</v>
      </c>
      <c r="O1680" s="195">
        <v>18.5</v>
      </c>
      <c r="P1680" s="195">
        <v>17</v>
      </c>
      <c r="Q1680" s="195">
        <v>16.5</v>
      </c>
      <c r="R1680" s="195">
        <v>16</v>
      </c>
      <c r="S1680" s="195">
        <v>15</v>
      </c>
      <c r="T1680" s="195">
        <v>15</v>
      </c>
      <c r="U1680" s="195">
        <v>14.5</v>
      </c>
      <c r="V1680" s="195">
        <v>13.5</v>
      </c>
      <c r="W1680" s="195">
        <v>12.5</v>
      </c>
      <c r="X1680" s="195">
        <v>12</v>
      </c>
      <c r="Y1680" s="195">
        <v>12</v>
      </c>
      <c r="Z1680" s="195">
        <v>12.5</v>
      </c>
      <c r="AA1680" s="195">
        <v>12.5</v>
      </c>
      <c r="AB1680" s="195">
        <v>12.5</v>
      </c>
      <c r="AC1680" s="195">
        <v>13.5</v>
      </c>
      <c r="AD1680" s="195">
        <v>14.5</v>
      </c>
    </row>
    <row r="1681" spans="1:30" x14ac:dyDescent="0.2">
      <c r="A1681" s="77" t="s">
        <v>85</v>
      </c>
      <c r="B1681" s="79" t="s">
        <v>176</v>
      </c>
      <c r="C1681" s="105">
        <v>100</v>
      </c>
      <c r="D1681" s="105">
        <v>104</v>
      </c>
      <c r="E1681" s="105"/>
      <c r="F1681" s="105"/>
      <c r="G1681" s="105"/>
      <c r="H1681" s="105"/>
      <c r="I1681" s="105"/>
      <c r="J1681" s="105"/>
      <c r="K1681" s="105"/>
      <c r="L1681" s="195">
        <v>2</v>
      </c>
      <c r="M1681" s="195">
        <v>2.5</v>
      </c>
      <c r="N1681" s="195">
        <v>3</v>
      </c>
      <c r="O1681" s="195">
        <v>2.5</v>
      </c>
      <c r="P1681" s="195">
        <v>2</v>
      </c>
      <c r="Q1681" s="195">
        <v>2</v>
      </c>
      <c r="R1681" s="195">
        <v>2</v>
      </c>
      <c r="S1681" s="195">
        <v>2</v>
      </c>
      <c r="T1681" s="195">
        <v>2</v>
      </c>
      <c r="U1681" s="195">
        <v>2</v>
      </c>
      <c r="V1681" s="195">
        <v>2</v>
      </c>
      <c r="W1681" s="195">
        <v>2</v>
      </c>
      <c r="X1681" s="195">
        <v>1.5</v>
      </c>
      <c r="Y1681" s="195">
        <v>1</v>
      </c>
      <c r="Z1681" s="195">
        <v>1</v>
      </c>
      <c r="AA1681" s="195">
        <v>1</v>
      </c>
      <c r="AB1681" s="195">
        <v>1</v>
      </c>
      <c r="AC1681" s="195">
        <v>1</v>
      </c>
      <c r="AD1681" s="195">
        <v>1</v>
      </c>
    </row>
    <row r="1682" spans="1:30" x14ac:dyDescent="0.2">
      <c r="A1682" s="77" t="s">
        <v>86</v>
      </c>
      <c r="B1682" s="79" t="s">
        <v>176</v>
      </c>
      <c r="C1682" s="105">
        <v>0</v>
      </c>
      <c r="D1682" s="105">
        <v>4</v>
      </c>
      <c r="E1682" s="105"/>
      <c r="F1682" s="105"/>
      <c r="G1682" s="105"/>
      <c r="H1682" s="105"/>
      <c r="I1682" s="105"/>
      <c r="J1682" s="105"/>
      <c r="K1682" s="105"/>
      <c r="L1682" s="195">
        <v>1182.5</v>
      </c>
      <c r="M1682" s="195">
        <v>1199</v>
      </c>
      <c r="N1682" s="195">
        <v>1170.5</v>
      </c>
      <c r="O1682" s="195">
        <v>1136.5</v>
      </c>
      <c r="P1682" s="195">
        <v>1095.5</v>
      </c>
      <c r="Q1682" s="195">
        <v>1054</v>
      </c>
      <c r="R1682" s="195">
        <v>1018.9999999999999</v>
      </c>
      <c r="S1682" s="195">
        <v>989.5</v>
      </c>
      <c r="T1682" s="195">
        <v>966</v>
      </c>
      <c r="U1682" s="195">
        <v>950</v>
      </c>
      <c r="V1682" s="195">
        <v>941</v>
      </c>
      <c r="W1682" s="195">
        <v>938</v>
      </c>
      <c r="X1682" s="195">
        <v>941</v>
      </c>
      <c r="Y1682" s="195">
        <v>949</v>
      </c>
      <c r="Z1682" s="195">
        <v>960.5</v>
      </c>
      <c r="AA1682" s="195">
        <v>975</v>
      </c>
      <c r="AB1682" s="195">
        <v>991.5</v>
      </c>
      <c r="AC1682" s="195">
        <v>1008.5</v>
      </c>
      <c r="AD1682" s="195">
        <v>1024.5</v>
      </c>
    </row>
    <row r="1683" spans="1:30" x14ac:dyDescent="0.2">
      <c r="A1683" s="77" t="s">
        <v>86</v>
      </c>
      <c r="B1683" s="79" t="s">
        <v>176</v>
      </c>
      <c r="C1683" s="105">
        <v>5</v>
      </c>
      <c r="D1683" s="105">
        <v>9</v>
      </c>
      <c r="E1683" s="105"/>
      <c r="F1683" s="105"/>
      <c r="G1683" s="105"/>
      <c r="H1683" s="105"/>
      <c r="I1683" s="105"/>
      <c r="J1683" s="105"/>
      <c r="K1683" s="105"/>
      <c r="L1683" s="195">
        <v>1053</v>
      </c>
      <c r="M1683" s="195">
        <v>1043</v>
      </c>
      <c r="N1683" s="195">
        <v>1072</v>
      </c>
      <c r="O1683" s="195">
        <v>1096</v>
      </c>
      <c r="P1683" s="195">
        <v>1129.5</v>
      </c>
      <c r="Q1683" s="195">
        <v>1180.5</v>
      </c>
      <c r="R1683" s="195">
        <v>1197</v>
      </c>
      <c r="S1683" s="195">
        <v>1169</v>
      </c>
      <c r="T1683" s="195">
        <v>1136</v>
      </c>
      <c r="U1683" s="195">
        <v>1095</v>
      </c>
      <c r="V1683" s="195">
        <v>1053</v>
      </c>
      <c r="W1683" s="195">
        <v>1018</v>
      </c>
      <c r="X1683" s="195">
        <v>988.5</v>
      </c>
      <c r="Y1683" s="195">
        <v>965</v>
      </c>
      <c r="Z1683" s="195">
        <v>949</v>
      </c>
      <c r="AA1683" s="195">
        <v>940.5</v>
      </c>
      <c r="AB1683" s="195">
        <v>938</v>
      </c>
      <c r="AC1683" s="195">
        <v>941</v>
      </c>
      <c r="AD1683" s="195">
        <v>949</v>
      </c>
    </row>
    <row r="1684" spans="1:30" x14ac:dyDescent="0.2">
      <c r="A1684" s="77" t="s">
        <v>86</v>
      </c>
      <c r="B1684" s="79" t="s">
        <v>176</v>
      </c>
      <c r="C1684" s="105">
        <v>10</v>
      </c>
      <c r="D1684" s="105">
        <v>14</v>
      </c>
      <c r="E1684" s="105"/>
      <c r="F1684" s="105"/>
      <c r="G1684" s="105"/>
      <c r="H1684" s="105"/>
      <c r="I1684" s="105"/>
      <c r="J1684" s="105"/>
      <c r="K1684" s="105"/>
      <c r="L1684" s="195">
        <v>1325.5</v>
      </c>
      <c r="M1684" s="195">
        <v>1249.5</v>
      </c>
      <c r="N1684" s="195">
        <v>1183</v>
      </c>
      <c r="O1684" s="195">
        <v>1136</v>
      </c>
      <c r="P1684" s="195">
        <v>1098</v>
      </c>
      <c r="Q1684" s="195">
        <v>1052</v>
      </c>
      <c r="R1684" s="195">
        <v>1042</v>
      </c>
      <c r="S1684" s="195">
        <v>1071</v>
      </c>
      <c r="T1684" s="195">
        <v>1095</v>
      </c>
      <c r="U1684" s="195">
        <v>1128.5</v>
      </c>
      <c r="V1684" s="195">
        <v>1180</v>
      </c>
      <c r="W1684" s="195">
        <v>1197</v>
      </c>
      <c r="X1684" s="195">
        <v>1169</v>
      </c>
      <c r="Y1684" s="195">
        <v>1136</v>
      </c>
      <c r="Z1684" s="195">
        <v>1095</v>
      </c>
      <c r="AA1684" s="195">
        <v>1053</v>
      </c>
      <c r="AB1684" s="195">
        <v>1018</v>
      </c>
      <c r="AC1684" s="195">
        <v>988.5</v>
      </c>
      <c r="AD1684" s="195">
        <v>965</v>
      </c>
    </row>
    <row r="1685" spans="1:30" x14ac:dyDescent="0.2">
      <c r="A1685" s="77" t="s">
        <v>86</v>
      </c>
      <c r="B1685" s="79" t="s">
        <v>176</v>
      </c>
      <c r="C1685" s="105">
        <v>15</v>
      </c>
      <c r="D1685" s="105">
        <v>19</v>
      </c>
      <c r="E1685" s="105"/>
      <c r="F1685" s="105"/>
      <c r="G1685" s="105"/>
      <c r="H1685" s="105"/>
      <c r="I1685" s="105"/>
      <c r="J1685" s="105"/>
      <c r="K1685" s="105"/>
      <c r="L1685" s="195">
        <v>1201.5</v>
      </c>
      <c r="M1685" s="195">
        <v>1341</v>
      </c>
      <c r="N1685" s="195">
        <v>1415.5</v>
      </c>
      <c r="O1685" s="195">
        <v>1426.5</v>
      </c>
      <c r="P1685" s="195">
        <v>1390</v>
      </c>
      <c r="Q1685" s="195">
        <v>1324</v>
      </c>
      <c r="R1685" s="195">
        <v>1247.5</v>
      </c>
      <c r="S1685" s="195">
        <v>1181.5</v>
      </c>
      <c r="T1685" s="195">
        <v>1135.5</v>
      </c>
      <c r="U1685" s="195">
        <v>1097.5</v>
      </c>
      <c r="V1685" s="195">
        <v>1050.5</v>
      </c>
      <c r="W1685" s="195">
        <v>1039.5</v>
      </c>
      <c r="X1685" s="195">
        <v>1068.5</v>
      </c>
      <c r="Y1685" s="195">
        <v>1093.5</v>
      </c>
      <c r="Z1685" s="195">
        <v>1127.5</v>
      </c>
      <c r="AA1685" s="195">
        <v>1179</v>
      </c>
      <c r="AB1685" s="195">
        <v>1196.5</v>
      </c>
      <c r="AC1685" s="195">
        <v>1168.5</v>
      </c>
      <c r="AD1685" s="195">
        <v>1134.5</v>
      </c>
    </row>
    <row r="1686" spans="1:30" x14ac:dyDescent="0.2">
      <c r="A1686" s="77" t="s">
        <v>86</v>
      </c>
      <c r="B1686" s="79" t="s">
        <v>176</v>
      </c>
      <c r="C1686" s="105">
        <v>20</v>
      </c>
      <c r="D1686" s="105">
        <v>24</v>
      </c>
      <c r="E1686" s="105"/>
      <c r="F1686" s="105"/>
      <c r="G1686" s="105"/>
      <c r="H1686" s="105"/>
      <c r="I1686" s="105"/>
      <c r="J1686" s="105"/>
      <c r="K1686" s="105"/>
      <c r="L1686" s="195">
        <v>497.5</v>
      </c>
      <c r="M1686" s="195">
        <v>527</v>
      </c>
      <c r="N1686" s="195">
        <v>642.5</v>
      </c>
      <c r="O1686" s="195">
        <v>818</v>
      </c>
      <c r="P1686" s="195">
        <v>1014.9999999999999</v>
      </c>
      <c r="Q1686" s="195">
        <v>1199.5</v>
      </c>
      <c r="R1686" s="195">
        <v>1338.5</v>
      </c>
      <c r="S1686" s="195">
        <v>1412</v>
      </c>
      <c r="T1686" s="195">
        <v>1422.5</v>
      </c>
      <c r="U1686" s="195">
        <v>1386.5</v>
      </c>
      <c r="V1686" s="195">
        <v>1321.5</v>
      </c>
      <c r="W1686" s="195">
        <v>1245.5</v>
      </c>
      <c r="X1686" s="195">
        <v>1179.5</v>
      </c>
      <c r="Y1686" s="195">
        <v>1132.5</v>
      </c>
      <c r="Z1686" s="195">
        <v>1094</v>
      </c>
      <c r="AA1686" s="195">
        <v>1048</v>
      </c>
      <c r="AB1686" s="195">
        <v>1038</v>
      </c>
      <c r="AC1686" s="195">
        <v>1067.5</v>
      </c>
      <c r="AD1686" s="195">
        <v>1092</v>
      </c>
    </row>
    <row r="1687" spans="1:30" x14ac:dyDescent="0.2">
      <c r="A1687" s="77" t="s">
        <v>86</v>
      </c>
      <c r="B1687" s="79" t="s">
        <v>176</v>
      </c>
      <c r="C1687" s="105">
        <v>25</v>
      </c>
      <c r="D1687" s="105">
        <v>29</v>
      </c>
      <c r="E1687" s="105"/>
      <c r="F1687" s="105"/>
      <c r="G1687" s="105"/>
      <c r="H1687" s="105"/>
      <c r="I1687" s="105"/>
      <c r="J1687" s="105"/>
      <c r="K1687" s="105"/>
      <c r="L1687" s="195">
        <v>822.5</v>
      </c>
      <c r="M1687" s="195">
        <v>783</v>
      </c>
      <c r="N1687" s="195">
        <v>713</v>
      </c>
      <c r="O1687" s="195">
        <v>627</v>
      </c>
      <c r="P1687" s="195">
        <v>544</v>
      </c>
      <c r="Q1687" s="195">
        <v>497.5</v>
      </c>
      <c r="R1687" s="195">
        <v>526.5</v>
      </c>
      <c r="S1687" s="195">
        <v>640.5</v>
      </c>
      <c r="T1687" s="195">
        <v>814.5</v>
      </c>
      <c r="U1687" s="195">
        <v>1011.5000000000001</v>
      </c>
      <c r="V1687" s="195">
        <v>1196.5</v>
      </c>
      <c r="W1687" s="195">
        <v>1335.5</v>
      </c>
      <c r="X1687" s="195">
        <v>1410</v>
      </c>
      <c r="Y1687" s="195">
        <v>1421.5</v>
      </c>
      <c r="Z1687" s="195">
        <v>1385</v>
      </c>
      <c r="AA1687" s="195">
        <v>1319.5</v>
      </c>
      <c r="AB1687" s="195">
        <v>1244</v>
      </c>
      <c r="AC1687" s="195">
        <v>1178.5</v>
      </c>
      <c r="AD1687" s="195">
        <v>1132</v>
      </c>
    </row>
    <row r="1688" spans="1:30" x14ac:dyDescent="0.2">
      <c r="A1688" s="77" t="s">
        <v>86</v>
      </c>
      <c r="B1688" s="79" t="s">
        <v>176</v>
      </c>
      <c r="C1688" s="105">
        <v>30</v>
      </c>
      <c r="D1688" s="105">
        <v>34</v>
      </c>
      <c r="E1688" s="105"/>
      <c r="F1688" s="105"/>
      <c r="G1688" s="105"/>
      <c r="H1688" s="105"/>
      <c r="I1688" s="105"/>
      <c r="J1688" s="105"/>
      <c r="K1688" s="105"/>
      <c r="L1688" s="195">
        <v>955.5</v>
      </c>
      <c r="M1688" s="195">
        <v>918</v>
      </c>
      <c r="N1688" s="195">
        <v>873</v>
      </c>
      <c r="O1688" s="195">
        <v>844</v>
      </c>
      <c r="P1688" s="195">
        <v>834</v>
      </c>
      <c r="Q1688" s="195">
        <v>820.5</v>
      </c>
      <c r="R1688" s="195">
        <v>781</v>
      </c>
      <c r="S1688" s="195">
        <v>711.5</v>
      </c>
      <c r="T1688" s="195">
        <v>626.5</v>
      </c>
      <c r="U1688" s="195">
        <v>544</v>
      </c>
      <c r="V1688" s="195">
        <v>497</v>
      </c>
      <c r="W1688" s="195">
        <v>525.5</v>
      </c>
      <c r="X1688" s="195">
        <v>640</v>
      </c>
      <c r="Y1688" s="195">
        <v>814.5</v>
      </c>
      <c r="Z1688" s="195">
        <v>1010.9999999999999</v>
      </c>
      <c r="AA1688" s="195">
        <v>1195.5</v>
      </c>
      <c r="AB1688" s="195">
        <v>1334</v>
      </c>
      <c r="AC1688" s="195">
        <v>1408</v>
      </c>
      <c r="AD1688" s="195">
        <v>1419</v>
      </c>
    </row>
    <row r="1689" spans="1:30" x14ac:dyDescent="0.2">
      <c r="A1689" s="77" t="s">
        <v>86</v>
      </c>
      <c r="B1689" s="79" t="s">
        <v>176</v>
      </c>
      <c r="C1689" s="105">
        <v>35</v>
      </c>
      <c r="D1689" s="105">
        <v>39</v>
      </c>
      <c r="E1689" s="105"/>
      <c r="F1689" s="105"/>
      <c r="G1689" s="105"/>
      <c r="H1689" s="105"/>
      <c r="I1689" s="105"/>
      <c r="J1689" s="105"/>
      <c r="K1689" s="105"/>
      <c r="L1689" s="195">
        <v>917</v>
      </c>
      <c r="M1689" s="195">
        <v>927</v>
      </c>
      <c r="N1689" s="195">
        <v>953</v>
      </c>
      <c r="O1689" s="195">
        <v>971.5</v>
      </c>
      <c r="P1689" s="195">
        <v>971</v>
      </c>
      <c r="Q1689" s="195">
        <v>952.5</v>
      </c>
      <c r="R1689" s="195">
        <v>914.5</v>
      </c>
      <c r="S1689" s="195">
        <v>869</v>
      </c>
      <c r="T1689" s="195">
        <v>840.5</v>
      </c>
      <c r="U1689" s="195">
        <v>831</v>
      </c>
      <c r="V1689" s="195">
        <v>817.5</v>
      </c>
      <c r="W1689" s="195">
        <v>778.5</v>
      </c>
      <c r="X1689" s="195">
        <v>709.5</v>
      </c>
      <c r="Y1689" s="195">
        <v>624.5</v>
      </c>
      <c r="Z1689" s="195">
        <v>542.5</v>
      </c>
      <c r="AA1689" s="195">
        <v>496</v>
      </c>
      <c r="AB1689" s="195">
        <v>525</v>
      </c>
      <c r="AC1689" s="195">
        <v>639.5</v>
      </c>
      <c r="AD1689" s="195">
        <v>813</v>
      </c>
    </row>
    <row r="1690" spans="1:30" x14ac:dyDescent="0.2">
      <c r="A1690" s="77" t="s">
        <v>86</v>
      </c>
      <c r="B1690" s="79" t="s">
        <v>176</v>
      </c>
      <c r="C1690" s="105">
        <v>40</v>
      </c>
      <c r="D1690" s="105">
        <v>44</v>
      </c>
      <c r="E1690" s="105"/>
      <c r="F1690" s="105"/>
      <c r="G1690" s="105"/>
      <c r="H1690" s="105"/>
      <c r="I1690" s="105"/>
      <c r="J1690" s="105"/>
      <c r="K1690" s="105"/>
      <c r="L1690" s="195">
        <v>1032</v>
      </c>
      <c r="M1690" s="195">
        <v>1012.9999999999999</v>
      </c>
      <c r="N1690" s="195">
        <v>983</v>
      </c>
      <c r="O1690" s="195">
        <v>954.5</v>
      </c>
      <c r="P1690" s="195">
        <v>929</v>
      </c>
      <c r="Q1690" s="195">
        <v>914</v>
      </c>
      <c r="R1690" s="195">
        <v>922.5</v>
      </c>
      <c r="S1690" s="195">
        <v>949</v>
      </c>
      <c r="T1690" s="195">
        <v>969</v>
      </c>
      <c r="U1690" s="195">
        <v>968</v>
      </c>
      <c r="V1690" s="195">
        <v>948.5</v>
      </c>
      <c r="W1690" s="195">
        <v>912</v>
      </c>
      <c r="X1690" s="195">
        <v>868</v>
      </c>
      <c r="Y1690" s="195">
        <v>839.5</v>
      </c>
      <c r="Z1690" s="195">
        <v>830</v>
      </c>
      <c r="AA1690" s="195">
        <v>816</v>
      </c>
      <c r="AB1690" s="195">
        <v>776</v>
      </c>
      <c r="AC1690" s="195">
        <v>707</v>
      </c>
      <c r="AD1690" s="195">
        <v>622.5</v>
      </c>
    </row>
    <row r="1691" spans="1:30" x14ac:dyDescent="0.2">
      <c r="A1691" s="77" t="s">
        <v>86</v>
      </c>
      <c r="B1691" s="79" t="s">
        <v>176</v>
      </c>
      <c r="C1691" s="105">
        <v>45</v>
      </c>
      <c r="D1691" s="105">
        <v>49</v>
      </c>
      <c r="E1691" s="105"/>
      <c r="F1691" s="105"/>
      <c r="G1691" s="105"/>
      <c r="H1691" s="105"/>
      <c r="I1691" s="105"/>
      <c r="J1691" s="105"/>
      <c r="K1691" s="105"/>
      <c r="L1691" s="195">
        <v>1030.5</v>
      </c>
      <c r="M1691" s="195">
        <v>1010.9999999999999</v>
      </c>
      <c r="N1691" s="195">
        <v>1000.9999999999999</v>
      </c>
      <c r="O1691" s="195">
        <v>1000.9999999999999</v>
      </c>
      <c r="P1691" s="195">
        <v>1015.5000000000001</v>
      </c>
      <c r="Q1691" s="195">
        <v>1024</v>
      </c>
      <c r="R1691" s="195">
        <v>1006</v>
      </c>
      <c r="S1691" s="195">
        <v>977</v>
      </c>
      <c r="T1691" s="195">
        <v>949</v>
      </c>
      <c r="U1691" s="195">
        <v>923</v>
      </c>
      <c r="V1691" s="195">
        <v>907.5</v>
      </c>
      <c r="W1691" s="195">
        <v>917</v>
      </c>
      <c r="X1691" s="195">
        <v>944</v>
      </c>
      <c r="Y1691" s="195">
        <v>962.5</v>
      </c>
      <c r="Z1691" s="195">
        <v>961.5</v>
      </c>
      <c r="AA1691" s="195">
        <v>943.5</v>
      </c>
      <c r="AB1691" s="195">
        <v>906.5</v>
      </c>
      <c r="AC1691" s="195">
        <v>862.5</v>
      </c>
      <c r="AD1691" s="195">
        <v>834</v>
      </c>
    </row>
    <row r="1692" spans="1:30" x14ac:dyDescent="0.2">
      <c r="A1692" s="77" t="s">
        <v>86</v>
      </c>
      <c r="B1692" s="79" t="s">
        <v>176</v>
      </c>
      <c r="C1692" s="105">
        <v>50</v>
      </c>
      <c r="D1692" s="105">
        <v>54</v>
      </c>
      <c r="E1692" s="105"/>
      <c r="F1692" s="105"/>
      <c r="G1692" s="105"/>
      <c r="H1692" s="105"/>
      <c r="I1692" s="105"/>
      <c r="J1692" s="105"/>
      <c r="K1692" s="105"/>
      <c r="L1692" s="195">
        <v>1122</v>
      </c>
      <c r="M1692" s="195">
        <v>1106</v>
      </c>
      <c r="N1692" s="195">
        <v>1105.5</v>
      </c>
      <c r="O1692" s="195">
        <v>1094.5</v>
      </c>
      <c r="P1692" s="195">
        <v>1056</v>
      </c>
      <c r="Q1692" s="195">
        <v>1018</v>
      </c>
      <c r="R1692" s="195">
        <v>998</v>
      </c>
      <c r="S1692" s="195">
        <v>988.5</v>
      </c>
      <c r="T1692" s="195">
        <v>989</v>
      </c>
      <c r="U1692" s="195">
        <v>1004</v>
      </c>
      <c r="V1692" s="195">
        <v>1012.5</v>
      </c>
      <c r="W1692" s="195">
        <v>994.5</v>
      </c>
      <c r="X1692" s="195">
        <v>966</v>
      </c>
      <c r="Y1692" s="195">
        <v>938.5</v>
      </c>
      <c r="Z1692" s="195">
        <v>913.5</v>
      </c>
      <c r="AA1692" s="195">
        <v>899</v>
      </c>
      <c r="AB1692" s="195">
        <v>908</v>
      </c>
      <c r="AC1692" s="195">
        <v>934</v>
      </c>
      <c r="AD1692" s="195">
        <v>953</v>
      </c>
    </row>
    <row r="1693" spans="1:30" x14ac:dyDescent="0.2">
      <c r="A1693" s="77" t="s">
        <v>86</v>
      </c>
      <c r="B1693" s="79" t="s">
        <v>176</v>
      </c>
      <c r="C1693" s="105">
        <v>55</v>
      </c>
      <c r="D1693" s="105">
        <v>59</v>
      </c>
      <c r="E1693" s="105"/>
      <c r="F1693" s="105"/>
      <c r="G1693" s="105"/>
      <c r="H1693" s="105"/>
      <c r="I1693" s="105"/>
      <c r="J1693" s="105"/>
      <c r="K1693" s="105"/>
      <c r="L1693" s="195">
        <v>1352.5</v>
      </c>
      <c r="M1693" s="195">
        <v>1297.5</v>
      </c>
      <c r="N1693" s="195">
        <v>1228.5</v>
      </c>
      <c r="O1693" s="195">
        <v>1167</v>
      </c>
      <c r="P1693" s="195">
        <v>1125.5</v>
      </c>
      <c r="Q1693" s="195">
        <v>1096.5</v>
      </c>
      <c r="R1693" s="195">
        <v>1082.5</v>
      </c>
      <c r="S1693" s="195">
        <v>1082.5</v>
      </c>
      <c r="T1693" s="195">
        <v>1071.5</v>
      </c>
      <c r="U1693" s="195">
        <v>1033.5</v>
      </c>
      <c r="V1693" s="195">
        <v>996.5</v>
      </c>
      <c r="W1693" s="195">
        <v>978</v>
      </c>
      <c r="X1693" s="195">
        <v>969</v>
      </c>
      <c r="Y1693" s="195">
        <v>969.5</v>
      </c>
      <c r="Z1693" s="195">
        <v>984.5</v>
      </c>
      <c r="AA1693" s="195">
        <v>993</v>
      </c>
      <c r="AB1693" s="195">
        <v>975.5</v>
      </c>
      <c r="AC1693" s="195">
        <v>948</v>
      </c>
      <c r="AD1693" s="195">
        <v>922</v>
      </c>
    </row>
    <row r="1694" spans="1:30" x14ac:dyDescent="0.2">
      <c r="A1694" s="77" t="s">
        <v>86</v>
      </c>
      <c r="B1694" s="79" t="s">
        <v>176</v>
      </c>
      <c r="C1694" s="105">
        <v>60</v>
      </c>
      <c r="D1694" s="105">
        <v>64</v>
      </c>
      <c r="E1694" s="105"/>
      <c r="F1694" s="105"/>
      <c r="G1694" s="105"/>
      <c r="H1694" s="105"/>
      <c r="I1694" s="105"/>
      <c r="J1694" s="105"/>
      <c r="K1694" s="105"/>
      <c r="L1694" s="195">
        <v>1143</v>
      </c>
      <c r="M1694" s="195">
        <v>1257</v>
      </c>
      <c r="N1694" s="195">
        <v>1321.5</v>
      </c>
      <c r="O1694" s="195">
        <v>1343</v>
      </c>
      <c r="P1694" s="195">
        <v>1332.5</v>
      </c>
      <c r="Q1694" s="195">
        <v>1298.5</v>
      </c>
      <c r="R1694" s="195">
        <v>1247.5</v>
      </c>
      <c r="S1694" s="195">
        <v>1182</v>
      </c>
      <c r="T1694" s="195">
        <v>1124</v>
      </c>
      <c r="U1694" s="195">
        <v>1085.5</v>
      </c>
      <c r="V1694" s="195">
        <v>1057</v>
      </c>
      <c r="W1694" s="195">
        <v>1044</v>
      </c>
      <c r="X1694" s="195">
        <v>1046</v>
      </c>
      <c r="Y1694" s="195">
        <v>1036</v>
      </c>
      <c r="Z1694" s="195">
        <v>999.5</v>
      </c>
      <c r="AA1694" s="195">
        <v>964.5</v>
      </c>
      <c r="AB1694" s="195">
        <v>948</v>
      </c>
      <c r="AC1694" s="195">
        <v>940</v>
      </c>
      <c r="AD1694" s="195">
        <v>940.5</v>
      </c>
    </row>
    <row r="1695" spans="1:30" x14ac:dyDescent="0.2">
      <c r="A1695" s="77" t="s">
        <v>86</v>
      </c>
      <c r="B1695" s="79" t="s">
        <v>176</v>
      </c>
      <c r="C1695" s="105">
        <v>65</v>
      </c>
      <c r="D1695" s="105">
        <v>69</v>
      </c>
      <c r="E1695" s="105"/>
      <c r="F1695" s="105"/>
      <c r="G1695" s="105"/>
      <c r="H1695" s="105"/>
      <c r="I1695" s="105"/>
      <c r="J1695" s="105"/>
      <c r="K1695" s="105"/>
      <c r="L1695" s="195">
        <v>611.5</v>
      </c>
      <c r="M1695" s="195">
        <v>647</v>
      </c>
      <c r="N1695" s="195">
        <v>721</v>
      </c>
      <c r="O1695" s="195">
        <v>818</v>
      </c>
      <c r="P1695" s="195">
        <v>937</v>
      </c>
      <c r="Q1695" s="195">
        <v>1070.5</v>
      </c>
      <c r="R1695" s="195">
        <v>1178.5</v>
      </c>
      <c r="S1695" s="195">
        <v>1240.5</v>
      </c>
      <c r="T1695" s="195">
        <v>1261.5</v>
      </c>
      <c r="U1695" s="195">
        <v>1252.5</v>
      </c>
      <c r="V1695" s="195">
        <v>1221</v>
      </c>
      <c r="W1695" s="195">
        <v>1174</v>
      </c>
      <c r="X1695" s="195">
        <v>1115</v>
      </c>
      <c r="Y1695" s="195">
        <v>1061.5</v>
      </c>
      <c r="Z1695" s="195">
        <v>1026</v>
      </c>
      <c r="AA1695" s="195">
        <v>1001.5</v>
      </c>
      <c r="AB1695" s="195">
        <v>990.5</v>
      </c>
      <c r="AC1695" s="195">
        <v>992</v>
      </c>
      <c r="AD1695" s="195">
        <v>983.5</v>
      </c>
    </row>
    <row r="1696" spans="1:30" x14ac:dyDescent="0.2">
      <c r="A1696" s="77" t="s">
        <v>86</v>
      </c>
      <c r="B1696" s="79" t="s">
        <v>176</v>
      </c>
      <c r="C1696" s="105">
        <v>70</v>
      </c>
      <c r="D1696" s="105">
        <v>74</v>
      </c>
      <c r="E1696" s="105"/>
      <c r="F1696" s="105"/>
      <c r="G1696" s="105"/>
      <c r="H1696" s="105"/>
      <c r="I1696" s="105"/>
      <c r="J1696" s="105"/>
      <c r="K1696" s="105"/>
      <c r="L1696" s="195">
        <v>452</v>
      </c>
      <c r="M1696" s="195">
        <v>490</v>
      </c>
      <c r="N1696" s="195">
        <v>515.5</v>
      </c>
      <c r="O1696" s="195">
        <v>530.5</v>
      </c>
      <c r="P1696" s="195">
        <v>536</v>
      </c>
      <c r="Q1696" s="195">
        <v>544</v>
      </c>
      <c r="R1696" s="195">
        <v>577.5</v>
      </c>
      <c r="S1696" s="195">
        <v>645.5</v>
      </c>
      <c r="T1696" s="195">
        <v>735</v>
      </c>
      <c r="U1696" s="195">
        <v>845</v>
      </c>
      <c r="V1696" s="195">
        <v>967.5</v>
      </c>
      <c r="W1696" s="195">
        <v>1066</v>
      </c>
      <c r="X1696" s="195">
        <v>1123</v>
      </c>
      <c r="Y1696" s="195">
        <v>1143</v>
      </c>
      <c r="Z1696" s="195">
        <v>1135.5</v>
      </c>
      <c r="AA1696" s="195">
        <v>1110</v>
      </c>
      <c r="AB1696" s="195">
        <v>1069.5</v>
      </c>
      <c r="AC1696" s="195">
        <v>1016.9999999999999</v>
      </c>
      <c r="AD1696" s="195">
        <v>970</v>
      </c>
    </row>
    <row r="1697" spans="1:30" x14ac:dyDescent="0.2">
      <c r="A1697" s="77" t="s">
        <v>86</v>
      </c>
      <c r="B1697" s="79" t="s">
        <v>176</v>
      </c>
      <c r="C1697" s="105">
        <v>75</v>
      </c>
      <c r="D1697" s="105">
        <v>79</v>
      </c>
      <c r="E1697" s="105"/>
      <c r="F1697" s="105"/>
      <c r="G1697" s="105"/>
      <c r="H1697" s="105"/>
      <c r="I1697" s="105"/>
      <c r="J1697" s="105"/>
      <c r="K1697" s="105"/>
      <c r="L1697" s="195">
        <v>225</v>
      </c>
      <c r="M1697" s="195">
        <v>238</v>
      </c>
      <c r="N1697" s="195">
        <v>256.5</v>
      </c>
      <c r="O1697" s="195">
        <v>289</v>
      </c>
      <c r="P1697" s="195">
        <v>332.5</v>
      </c>
      <c r="Q1697" s="195">
        <v>372</v>
      </c>
      <c r="R1697" s="195">
        <v>404</v>
      </c>
      <c r="S1697" s="195">
        <v>426</v>
      </c>
      <c r="T1697" s="195">
        <v>439</v>
      </c>
      <c r="U1697" s="195">
        <v>445</v>
      </c>
      <c r="V1697" s="195">
        <v>454</v>
      </c>
      <c r="W1697" s="195">
        <v>485</v>
      </c>
      <c r="X1697" s="195">
        <v>545</v>
      </c>
      <c r="Y1697" s="195">
        <v>623.5</v>
      </c>
      <c r="Z1697" s="195">
        <v>720</v>
      </c>
      <c r="AA1697" s="195">
        <v>825</v>
      </c>
      <c r="AB1697" s="195">
        <v>910.5</v>
      </c>
      <c r="AC1697" s="195">
        <v>960.5</v>
      </c>
      <c r="AD1697" s="195">
        <v>979</v>
      </c>
    </row>
    <row r="1698" spans="1:30" x14ac:dyDescent="0.2">
      <c r="A1698" s="77" t="s">
        <v>86</v>
      </c>
      <c r="B1698" s="79" t="s">
        <v>176</v>
      </c>
      <c r="C1698" s="105">
        <v>80</v>
      </c>
      <c r="D1698" s="105">
        <v>84</v>
      </c>
      <c r="E1698" s="105"/>
      <c r="F1698" s="105"/>
      <c r="G1698" s="105"/>
      <c r="H1698" s="105"/>
      <c r="I1698" s="105"/>
      <c r="J1698" s="105"/>
      <c r="K1698" s="105"/>
      <c r="L1698" s="195">
        <v>104</v>
      </c>
      <c r="M1698" s="195">
        <v>114</v>
      </c>
      <c r="N1698" s="195">
        <v>129.5</v>
      </c>
      <c r="O1698" s="195">
        <v>141.5</v>
      </c>
      <c r="P1698" s="195">
        <v>150.5</v>
      </c>
      <c r="Q1698" s="195">
        <v>160</v>
      </c>
      <c r="R1698" s="195">
        <v>171</v>
      </c>
      <c r="S1698" s="195">
        <v>185.5</v>
      </c>
      <c r="T1698" s="195">
        <v>211</v>
      </c>
      <c r="U1698" s="195">
        <v>245</v>
      </c>
      <c r="V1698" s="195">
        <v>274.5</v>
      </c>
      <c r="W1698" s="195">
        <v>298.5</v>
      </c>
      <c r="X1698" s="195">
        <v>315</v>
      </c>
      <c r="Y1698" s="195">
        <v>325.5</v>
      </c>
      <c r="Z1698" s="195">
        <v>332.5</v>
      </c>
      <c r="AA1698" s="195">
        <v>342</v>
      </c>
      <c r="AB1698" s="195">
        <v>368</v>
      </c>
      <c r="AC1698" s="195">
        <v>416.5</v>
      </c>
      <c r="AD1698" s="195">
        <v>479</v>
      </c>
    </row>
    <row r="1699" spans="1:30" x14ac:dyDescent="0.2">
      <c r="A1699" s="77" t="s">
        <v>86</v>
      </c>
      <c r="B1699" s="79" t="s">
        <v>176</v>
      </c>
      <c r="C1699" s="105">
        <v>85</v>
      </c>
      <c r="D1699" s="105">
        <v>89</v>
      </c>
      <c r="E1699" s="105"/>
      <c r="F1699" s="105"/>
      <c r="G1699" s="105"/>
      <c r="H1699" s="105"/>
      <c r="I1699" s="105"/>
      <c r="J1699" s="105"/>
      <c r="K1699" s="105"/>
      <c r="L1699" s="195">
        <v>60</v>
      </c>
      <c r="M1699" s="195">
        <v>58.5</v>
      </c>
      <c r="N1699" s="195">
        <v>53.5</v>
      </c>
      <c r="O1699" s="195">
        <v>52</v>
      </c>
      <c r="P1699" s="195">
        <v>54.5</v>
      </c>
      <c r="Q1699" s="195">
        <v>58</v>
      </c>
      <c r="R1699" s="195">
        <v>64.5</v>
      </c>
      <c r="S1699" s="195">
        <v>74</v>
      </c>
      <c r="T1699" s="195">
        <v>81</v>
      </c>
      <c r="U1699" s="195">
        <v>86.5</v>
      </c>
      <c r="V1699" s="195">
        <v>92.5</v>
      </c>
      <c r="W1699" s="195">
        <v>99.5</v>
      </c>
      <c r="X1699" s="195">
        <v>109.5</v>
      </c>
      <c r="Y1699" s="195">
        <v>126.5</v>
      </c>
      <c r="Z1699" s="195">
        <v>148</v>
      </c>
      <c r="AA1699" s="195">
        <v>166.5</v>
      </c>
      <c r="AB1699" s="195">
        <v>181</v>
      </c>
      <c r="AC1699" s="195">
        <v>191</v>
      </c>
      <c r="AD1699" s="195">
        <v>199</v>
      </c>
    </row>
    <row r="1700" spans="1:30" x14ac:dyDescent="0.2">
      <c r="A1700" s="77" t="s">
        <v>86</v>
      </c>
      <c r="B1700" s="79" t="s">
        <v>176</v>
      </c>
      <c r="C1700" s="105">
        <v>90</v>
      </c>
      <c r="D1700" s="105">
        <v>94</v>
      </c>
      <c r="E1700" s="105"/>
      <c r="F1700" s="105"/>
      <c r="G1700" s="105"/>
      <c r="H1700" s="105"/>
      <c r="I1700" s="105"/>
      <c r="J1700" s="105"/>
      <c r="K1700" s="105"/>
      <c r="L1700" s="195">
        <v>16.5</v>
      </c>
      <c r="M1700" s="195">
        <v>17.5</v>
      </c>
      <c r="N1700" s="195">
        <v>18</v>
      </c>
      <c r="O1700" s="195">
        <v>19.5</v>
      </c>
      <c r="P1700" s="195">
        <v>21</v>
      </c>
      <c r="Q1700" s="195">
        <v>21.5</v>
      </c>
      <c r="R1700" s="195">
        <v>21.5</v>
      </c>
      <c r="S1700" s="195">
        <v>20.5</v>
      </c>
      <c r="T1700" s="195">
        <v>20.5</v>
      </c>
      <c r="U1700" s="195">
        <v>21.5</v>
      </c>
      <c r="V1700" s="195">
        <v>23.5</v>
      </c>
      <c r="W1700" s="195">
        <v>26.5</v>
      </c>
      <c r="X1700" s="195">
        <v>30</v>
      </c>
      <c r="Y1700" s="195">
        <v>33.5</v>
      </c>
      <c r="Z1700" s="195">
        <v>35.5</v>
      </c>
      <c r="AA1700" s="195">
        <v>38</v>
      </c>
      <c r="AB1700" s="195">
        <v>42.5</v>
      </c>
      <c r="AC1700" s="195">
        <v>48</v>
      </c>
      <c r="AD1700" s="195">
        <v>56</v>
      </c>
    </row>
    <row r="1701" spans="1:30" x14ac:dyDescent="0.2">
      <c r="A1701" s="77" t="s">
        <v>86</v>
      </c>
      <c r="B1701" s="79" t="s">
        <v>176</v>
      </c>
      <c r="C1701" s="105">
        <v>95</v>
      </c>
      <c r="D1701" s="105">
        <v>99</v>
      </c>
      <c r="E1701" s="105"/>
      <c r="F1701" s="105"/>
      <c r="G1701" s="105"/>
      <c r="H1701" s="105"/>
      <c r="I1701" s="105"/>
      <c r="J1701" s="105"/>
      <c r="K1701" s="105"/>
      <c r="L1701" s="195">
        <v>6</v>
      </c>
      <c r="M1701" s="195">
        <v>5</v>
      </c>
      <c r="N1701" s="195">
        <v>4.5</v>
      </c>
      <c r="O1701" s="195">
        <v>4.5</v>
      </c>
      <c r="P1701" s="195">
        <v>3.5</v>
      </c>
      <c r="Q1701" s="195">
        <v>3</v>
      </c>
      <c r="R1701" s="195">
        <v>3.5</v>
      </c>
      <c r="S1701" s="195">
        <v>4</v>
      </c>
      <c r="T1701" s="195">
        <v>4.5</v>
      </c>
      <c r="U1701" s="195">
        <v>5</v>
      </c>
      <c r="V1701" s="195">
        <v>5</v>
      </c>
      <c r="W1701" s="195">
        <v>4.5</v>
      </c>
      <c r="X1701" s="195">
        <v>4</v>
      </c>
      <c r="Y1701" s="195">
        <v>4.5</v>
      </c>
      <c r="Z1701" s="195">
        <v>4.5</v>
      </c>
      <c r="AA1701" s="195">
        <v>5</v>
      </c>
      <c r="AB1701" s="195">
        <v>6.5</v>
      </c>
      <c r="AC1701" s="195">
        <v>7</v>
      </c>
      <c r="AD1701" s="195">
        <v>8.5</v>
      </c>
    </row>
    <row r="1702" spans="1:30" x14ac:dyDescent="0.2">
      <c r="A1702" s="77" t="s">
        <v>86</v>
      </c>
      <c r="B1702" s="79" t="s">
        <v>176</v>
      </c>
      <c r="C1702" s="105">
        <v>100</v>
      </c>
      <c r="D1702" s="105">
        <v>104</v>
      </c>
      <c r="E1702" s="105"/>
      <c r="F1702" s="105"/>
      <c r="G1702" s="105"/>
      <c r="H1702" s="105"/>
      <c r="I1702" s="105"/>
      <c r="J1702" s="105"/>
      <c r="K1702" s="105"/>
      <c r="L1702" s="195">
        <v>1.5</v>
      </c>
      <c r="M1702" s="195">
        <v>0.5</v>
      </c>
      <c r="N1702" s="195">
        <v>0</v>
      </c>
      <c r="O1702" s="195">
        <v>0</v>
      </c>
      <c r="P1702" s="195">
        <v>0</v>
      </c>
      <c r="Q1702" s="195">
        <v>0</v>
      </c>
      <c r="R1702" s="195">
        <v>0</v>
      </c>
      <c r="S1702" s="195">
        <v>0</v>
      </c>
      <c r="T1702" s="195">
        <v>0</v>
      </c>
      <c r="U1702" s="195">
        <v>0</v>
      </c>
      <c r="V1702" s="195">
        <v>0</v>
      </c>
      <c r="W1702" s="195">
        <v>0</v>
      </c>
      <c r="X1702" s="195">
        <v>0</v>
      </c>
      <c r="Y1702" s="195">
        <v>0</v>
      </c>
      <c r="Z1702" s="195">
        <v>0</v>
      </c>
      <c r="AA1702" s="195">
        <v>0</v>
      </c>
      <c r="AB1702" s="195">
        <v>0</v>
      </c>
      <c r="AC1702" s="195">
        <v>0</v>
      </c>
      <c r="AD1702" s="195">
        <v>0</v>
      </c>
    </row>
    <row r="1703" spans="1:30" x14ac:dyDescent="0.2">
      <c r="A1703" s="77" t="s">
        <v>86</v>
      </c>
      <c r="B1703" s="79" t="s">
        <v>176</v>
      </c>
      <c r="C1703" s="105">
        <v>0</v>
      </c>
      <c r="D1703" s="105">
        <v>4</v>
      </c>
      <c r="E1703" s="105"/>
      <c r="F1703" s="105"/>
      <c r="G1703" s="105"/>
      <c r="H1703" s="105"/>
      <c r="I1703" s="105"/>
      <c r="J1703" s="105"/>
      <c r="K1703" s="105"/>
      <c r="L1703" s="195">
        <v>1163.5</v>
      </c>
      <c r="M1703" s="195">
        <v>1168</v>
      </c>
      <c r="N1703" s="195">
        <v>1132</v>
      </c>
      <c r="O1703" s="195">
        <v>1095.5</v>
      </c>
      <c r="P1703" s="195">
        <v>1055</v>
      </c>
      <c r="Q1703" s="195">
        <v>1014.9999999999999</v>
      </c>
      <c r="R1703" s="195">
        <v>981</v>
      </c>
      <c r="S1703" s="195">
        <v>952</v>
      </c>
      <c r="T1703" s="195">
        <v>929.5</v>
      </c>
      <c r="U1703" s="195">
        <v>914</v>
      </c>
      <c r="V1703" s="195">
        <v>905.5</v>
      </c>
      <c r="W1703" s="195">
        <v>903</v>
      </c>
      <c r="X1703" s="195">
        <v>906</v>
      </c>
      <c r="Y1703" s="195">
        <v>914</v>
      </c>
      <c r="Z1703" s="195">
        <v>925</v>
      </c>
      <c r="AA1703" s="195">
        <v>938</v>
      </c>
      <c r="AB1703" s="195">
        <v>953</v>
      </c>
      <c r="AC1703" s="195">
        <v>969</v>
      </c>
      <c r="AD1703" s="195">
        <v>985</v>
      </c>
    </row>
    <row r="1704" spans="1:30" x14ac:dyDescent="0.2">
      <c r="A1704" s="77" t="s">
        <v>86</v>
      </c>
      <c r="B1704" s="79" t="s">
        <v>176</v>
      </c>
      <c r="C1704" s="105">
        <v>5</v>
      </c>
      <c r="D1704" s="105">
        <v>9</v>
      </c>
      <c r="E1704" s="105"/>
      <c r="F1704" s="105"/>
      <c r="G1704" s="105"/>
      <c r="H1704" s="105"/>
      <c r="I1704" s="105"/>
      <c r="J1704" s="105"/>
      <c r="K1704" s="105"/>
      <c r="L1704" s="195">
        <v>942.5</v>
      </c>
      <c r="M1704" s="195">
        <v>959.5</v>
      </c>
      <c r="N1704" s="195">
        <v>1022.5</v>
      </c>
      <c r="O1704" s="195">
        <v>1074</v>
      </c>
      <c r="P1704" s="195">
        <v>1117</v>
      </c>
      <c r="Q1704" s="195">
        <v>1162.5</v>
      </c>
      <c r="R1704" s="195">
        <v>1168</v>
      </c>
      <c r="S1704" s="195">
        <v>1132</v>
      </c>
      <c r="T1704" s="195">
        <v>1095.5</v>
      </c>
      <c r="U1704" s="195">
        <v>1055</v>
      </c>
      <c r="V1704" s="195">
        <v>1014.5</v>
      </c>
      <c r="W1704" s="195">
        <v>980.5</v>
      </c>
      <c r="X1704" s="195">
        <v>952</v>
      </c>
      <c r="Y1704" s="195">
        <v>929.5</v>
      </c>
      <c r="Z1704" s="195">
        <v>913.5</v>
      </c>
      <c r="AA1704" s="195">
        <v>904.5</v>
      </c>
      <c r="AB1704" s="195">
        <v>902.5</v>
      </c>
      <c r="AC1704" s="195">
        <v>906</v>
      </c>
      <c r="AD1704" s="195">
        <v>913.5</v>
      </c>
    </row>
    <row r="1705" spans="1:30" x14ac:dyDescent="0.2">
      <c r="A1705" s="77" t="s">
        <v>86</v>
      </c>
      <c r="B1705" s="79" t="s">
        <v>176</v>
      </c>
      <c r="C1705" s="105">
        <v>10</v>
      </c>
      <c r="D1705" s="105">
        <v>14</v>
      </c>
      <c r="E1705" s="105"/>
      <c r="F1705" s="105"/>
      <c r="G1705" s="105"/>
      <c r="H1705" s="105"/>
      <c r="I1705" s="105"/>
      <c r="J1705" s="105"/>
      <c r="K1705" s="105"/>
      <c r="L1705" s="195">
        <v>1243.5</v>
      </c>
      <c r="M1705" s="195">
        <v>1164</v>
      </c>
      <c r="N1705" s="195">
        <v>1079.5</v>
      </c>
      <c r="O1705" s="195">
        <v>1014</v>
      </c>
      <c r="P1705" s="195">
        <v>973.5</v>
      </c>
      <c r="Q1705" s="195">
        <v>942</v>
      </c>
      <c r="R1705" s="195">
        <v>958.5</v>
      </c>
      <c r="S1705" s="195">
        <v>1021.5000000000001</v>
      </c>
      <c r="T1705" s="195">
        <v>1073.5</v>
      </c>
      <c r="U1705" s="195">
        <v>1117</v>
      </c>
      <c r="V1705" s="195">
        <v>1162.5</v>
      </c>
      <c r="W1705" s="195">
        <v>1168</v>
      </c>
      <c r="X1705" s="195">
        <v>1132</v>
      </c>
      <c r="Y1705" s="195">
        <v>1095.5</v>
      </c>
      <c r="Z1705" s="195">
        <v>1055</v>
      </c>
      <c r="AA1705" s="195">
        <v>1014.5</v>
      </c>
      <c r="AB1705" s="195">
        <v>980</v>
      </c>
      <c r="AC1705" s="195">
        <v>951</v>
      </c>
      <c r="AD1705" s="195">
        <v>928.5</v>
      </c>
    </row>
    <row r="1706" spans="1:30" x14ac:dyDescent="0.2">
      <c r="A1706" s="77" t="s">
        <v>86</v>
      </c>
      <c r="B1706" s="79" t="s">
        <v>176</v>
      </c>
      <c r="C1706" s="105">
        <v>15</v>
      </c>
      <c r="D1706" s="105">
        <v>19</v>
      </c>
      <c r="E1706" s="105"/>
      <c r="F1706" s="105"/>
      <c r="G1706" s="105"/>
      <c r="H1706" s="105"/>
      <c r="I1706" s="105"/>
      <c r="J1706" s="105"/>
      <c r="K1706" s="105"/>
      <c r="L1706" s="195">
        <v>981</v>
      </c>
      <c r="M1706" s="195">
        <v>1154</v>
      </c>
      <c r="N1706" s="195">
        <v>1270.5</v>
      </c>
      <c r="O1706" s="195">
        <v>1316.5</v>
      </c>
      <c r="P1706" s="195">
        <v>1299.5</v>
      </c>
      <c r="Q1706" s="195">
        <v>1242.5</v>
      </c>
      <c r="R1706" s="195">
        <v>1163.5</v>
      </c>
      <c r="S1706" s="195">
        <v>1079.5</v>
      </c>
      <c r="T1706" s="195">
        <v>1014</v>
      </c>
      <c r="U1706" s="195">
        <v>973.5</v>
      </c>
      <c r="V1706" s="195">
        <v>942</v>
      </c>
      <c r="W1706" s="195">
        <v>958.5</v>
      </c>
      <c r="X1706" s="195">
        <v>1021.5000000000001</v>
      </c>
      <c r="Y1706" s="195">
        <v>1073.5</v>
      </c>
      <c r="Z1706" s="195">
        <v>1117</v>
      </c>
      <c r="AA1706" s="195">
        <v>1162.5</v>
      </c>
      <c r="AB1706" s="195">
        <v>1168</v>
      </c>
      <c r="AC1706" s="195">
        <v>1132</v>
      </c>
      <c r="AD1706" s="195">
        <v>1095</v>
      </c>
    </row>
    <row r="1707" spans="1:30" x14ac:dyDescent="0.2">
      <c r="A1707" s="77" t="s">
        <v>86</v>
      </c>
      <c r="B1707" s="79" t="s">
        <v>176</v>
      </c>
      <c r="C1707" s="105">
        <v>20</v>
      </c>
      <c r="D1707" s="105">
        <v>24</v>
      </c>
      <c r="E1707" s="105"/>
      <c r="F1707" s="105"/>
      <c r="G1707" s="105"/>
      <c r="H1707" s="105"/>
      <c r="I1707" s="105"/>
      <c r="J1707" s="105"/>
      <c r="K1707" s="105"/>
      <c r="L1707" s="195">
        <v>507.49999999999994</v>
      </c>
      <c r="M1707" s="195">
        <v>449</v>
      </c>
      <c r="N1707" s="195">
        <v>477.5</v>
      </c>
      <c r="O1707" s="195">
        <v>599</v>
      </c>
      <c r="P1707" s="195">
        <v>782</v>
      </c>
      <c r="Q1707" s="195">
        <v>980.5</v>
      </c>
      <c r="R1707" s="195">
        <v>1152.5</v>
      </c>
      <c r="S1707" s="195">
        <v>1269</v>
      </c>
      <c r="T1707" s="195">
        <v>1316</v>
      </c>
      <c r="U1707" s="195">
        <v>1298</v>
      </c>
      <c r="V1707" s="195">
        <v>1240</v>
      </c>
      <c r="W1707" s="195">
        <v>1161</v>
      </c>
      <c r="X1707" s="195">
        <v>1076.5</v>
      </c>
      <c r="Y1707" s="195">
        <v>1011.5000000000001</v>
      </c>
      <c r="Z1707" s="195">
        <v>972</v>
      </c>
      <c r="AA1707" s="195">
        <v>941.5</v>
      </c>
      <c r="AB1707" s="195">
        <v>958.5</v>
      </c>
      <c r="AC1707" s="195">
        <v>1021.5000000000001</v>
      </c>
      <c r="AD1707" s="195">
        <v>1073.5</v>
      </c>
    </row>
    <row r="1708" spans="1:30" x14ac:dyDescent="0.2">
      <c r="A1708" s="77" t="s">
        <v>86</v>
      </c>
      <c r="B1708" s="79" t="s">
        <v>176</v>
      </c>
      <c r="C1708" s="105">
        <v>25</v>
      </c>
      <c r="D1708" s="105">
        <v>29</v>
      </c>
      <c r="E1708" s="105"/>
      <c r="F1708" s="105"/>
      <c r="G1708" s="105"/>
      <c r="H1708" s="105"/>
      <c r="I1708" s="105"/>
      <c r="J1708" s="105"/>
      <c r="K1708" s="105"/>
      <c r="L1708" s="195">
        <v>938.5</v>
      </c>
      <c r="M1708" s="195">
        <v>913.5</v>
      </c>
      <c r="N1708" s="195">
        <v>856</v>
      </c>
      <c r="O1708" s="195">
        <v>750.5</v>
      </c>
      <c r="P1708" s="195">
        <v>621</v>
      </c>
      <c r="Q1708" s="195">
        <v>507.49999999999994</v>
      </c>
      <c r="R1708" s="195">
        <v>448.5</v>
      </c>
      <c r="S1708" s="195">
        <v>476</v>
      </c>
      <c r="T1708" s="195">
        <v>597</v>
      </c>
      <c r="U1708" s="195">
        <v>780.5</v>
      </c>
      <c r="V1708" s="195">
        <v>979</v>
      </c>
      <c r="W1708" s="195">
        <v>1150.5</v>
      </c>
      <c r="X1708" s="195">
        <v>1266.5</v>
      </c>
      <c r="Y1708" s="195">
        <v>1313</v>
      </c>
      <c r="Z1708" s="195">
        <v>1296</v>
      </c>
      <c r="AA1708" s="195">
        <v>1238.5</v>
      </c>
      <c r="AB1708" s="195">
        <v>1159.5</v>
      </c>
      <c r="AC1708" s="195">
        <v>1075.5</v>
      </c>
      <c r="AD1708" s="195">
        <v>1010.5</v>
      </c>
    </row>
    <row r="1709" spans="1:30" x14ac:dyDescent="0.2">
      <c r="A1709" s="77" t="s">
        <v>86</v>
      </c>
      <c r="B1709" s="79" t="s">
        <v>176</v>
      </c>
      <c r="C1709" s="105">
        <v>30</v>
      </c>
      <c r="D1709" s="105">
        <v>34</v>
      </c>
      <c r="E1709" s="105"/>
      <c r="F1709" s="105"/>
      <c r="G1709" s="105"/>
      <c r="H1709" s="105"/>
      <c r="I1709" s="105"/>
      <c r="J1709" s="105"/>
      <c r="K1709" s="105"/>
      <c r="L1709" s="195">
        <v>1000.5</v>
      </c>
      <c r="M1709" s="195">
        <v>975.5</v>
      </c>
      <c r="N1709" s="195">
        <v>961.5</v>
      </c>
      <c r="O1709" s="195">
        <v>956.5</v>
      </c>
      <c r="P1709" s="195">
        <v>950.5</v>
      </c>
      <c r="Q1709" s="195">
        <v>938.5</v>
      </c>
      <c r="R1709" s="195">
        <v>913.5</v>
      </c>
      <c r="S1709" s="195">
        <v>856</v>
      </c>
      <c r="T1709" s="195">
        <v>750.5</v>
      </c>
      <c r="U1709" s="195">
        <v>620</v>
      </c>
      <c r="V1709" s="195">
        <v>505.49999999999994</v>
      </c>
      <c r="W1709" s="195">
        <v>447</v>
      </c>
      <c r="X1709" s="195">
        <v>475</v>
      </c>
      <c r="Y1709" s="195">
        <v>595.5</v>
      </c>
      <c r="Z1709" s="195">
        <v>778.5</v>
      </c>
      <c r="AA1709" s="195">
        <v>977.5</v>
      </c>
      <c r="AB1709" s="195">
        <v>1149.5</v>
      </c>
      <c r="AC1709" s="195">
        <v>1265.5</v>
      </c>
      <c r="AD1709" s="195">
        <v>1312</v>
      </c>
    </row>
    <row r="1710" spans="1:30" x14ac:dyDescent="0.2">
      <c r="A1710" s="77" t="s">
        <v>86</v>
      </c>
      <c r="B1710" s="79" t="s">
        <v>176</v>
      </c>
      <c r="C1710" s="105">
        <v>35</v>
      </c>
      <c r="D1710" s="105">
        <v>39</v>
      </c>
      <c r="E1710" s="105"/>
      <c r="F1710" s="105"/>
      <c r="G1710" s="105"/>
      <c r="H1710" s="105"/>
      <c r="I1710" s="105"/>
      <c r="J1710" s="105"/>
      <c r="K1710" s="105"/>
      <c r="L1710" s="195">
        <v>1230</v>
      </c>
      <c r="M1710" s="195">
        <v>1196</v>
      </c>
      <c r="N1710" s="195">
        <v>1131</v>
      </c>
      <c r="O1710" s="195">
        <v>1068.5</v>
      </c>
      <c r="P1710" s="195">
        <v>1027.5</v>
      </c>
      <c r="Q1710" s="195">
        <v>999.5</v>
      </c>
      <c r="R1710" s="195">
        <v>974.5</v>
      </c>
      <c r="S1710" s="195">
        <v>959.5</v>
      </c>
      <c r="T1710" s="195">
        <v>954.5</v>
      </c>
      <c r="U1710" s="195">
        <v>948.5</v>
      </c>
      <c r="V1710" s="195">
        <v>935.5</v>
      </c>
      <c r="W1710" s="195">
        <v>911</v>
      </c>
      <c r="X1710" s="195">
        <v>853.5</v>
      </c>
      <c r="Y1710" s="195">
        <v>747.5</v>
      </c>
      <c r="Z1710" s="195">
        <v>618</v>
      </c>
      <c r="AA1710" s="195">
        <v>505</v>
      </c>
      <c r="AB1710" s="195">
        <v>446.5</v>
      </c>
      <c r="AC1710" s="195">
        <v>474.5</v>
      </c>
      <c r="AD1710" s="195">
        <v>595</v>
      </c>
    </row>
    <row r="1711" spans="1:30" x14ac:dyDescent="0.2">
      <c r="A1711" s="77" t="s">
        <v>86</v>
      </c>
      <c r="B1711" s="79" t="s">
        <v>176</v>
      </c>
      <c r="C1711" s="105">
        <v>40</v>
      </c>
      <c r="D1711" s="105">
        <v>44</v>
      </c>
      <c r="E1711" s="105"/>
      <c r="F1711" s="105"/>
      <c r="G1711" s="105"/>
      <c r="H1711" s="105"/>
      <c r="I1711" s="105"/>
      <c r="J1711" s="105"/>
      <c r="K1711" s="105"/>
      <c r="L1711" s="195">
        <v>1275</v>
      </c>
      <c r="M1711" s="195">
        <v>1237</v>
      </c>
      <c r="N1711" s="195">
        <v>1227.5</v>
      </c>
      <c r="O1711" s="195">
        <v>1227</v>
      </c>
      <c r="P1711" s="195">
        <v>1230.5</v>
      </c>
      <c r="Q1711" s="195">
        <v>1226.5</v>
      </c>
      <c r="R1711" s="195">
        <v>1192</v>
      </c>
      <c r="S1711" s="195">
        <v>1127</v>
      </c>
      <c r="T1711" s="195">
        <v>1064.5</v>
      </c>
      <c r="U1711" s="195">
        <v>1023.5000000000001</v>
      </c>
      <c r="V1711" s="195">
        <v>995.5</v>
      </c>
      <c r="W1711" s="195">
        <v>970.5</v>
      </c>
      <c r="X1711" s="195">
        <v>956.5</v>
      </c>
      <c r="Y1711" s="195">
        <v>952</v>
      </c>
      <c r="Z1711" s="195">
        <v>946</v>
      </c>
      <c r="AA1711" s="195">
        <v>933.5</v>
      </c>
      <c r="AB1711" s="195">
        <v>909</v>
      </c>
      <c r="AC1711" s="195">
        <v>851.5</v>
      </c>
      <c r="AD1711" s="195">
        <v>746</v>
      </c>
    </row>
    <row r="1712" spans="1:30" x14ac:dyDescent="0.2">
      <c r="A1712" s="77" t="s">
        <v>86</v>
      </c>
      <c r="B1712" s="79" t="s">
        <v>176</v>
      </c>
      <c r="C1712" s="105">
        <v>45</v>
      </c>
      <c r="D1712" s="105">
        <v>49</v>
      </c>
      <c r="E1712" s="105"/>
      <c r="F1712" s="105"/>
      <c r="G1712" s="105"/>
      <c r="H1712" s="105"/>
      <c r="I1712" s="105"/>
      <c r="J1712" s="105"/>
      <c r="K1712" s="105"/>
      <c r="L1712" s="195">
        <v>1491.5</v>
      </c>
      <c r="M1712" s="195">
        <v>1466</v>
      </c>
      <c r="N1712" s="195">
        <v>1447.5</v>
      </c>
      <c r="O1712" s="195">
        <v>1413</v>
      </c>
      <c r="P1712" s="195">
        <v>1343</v>
      </c>
      <c r="Q1712" s="195">
        <v>1269.5</v>
      </c>
      <c r="R1712" s="195">
        <v>1231.5</v>
      </c>
      <c r="S1712" s="195">
        <v>1222.5</v>
      </c>
      <c r="T1712" s="195">
        <v>1222</v>
      </c>
      <c r="U1712" s="195">
        <v>1225.5</v>
      </c>
      <c r="V1712" s="195">
        <v>1222</v>
      </c>
      <c r="W1712" s="195">
        <v>1188</v>
      </c>
      <c r="X1712" s="195">
        <v>1123</v>
      </c>
      <c r="Y1712" s="195">
        <v>1061</v>
      </c>
      <c r="Z1712" s="195">
        <v>1020.5</v>
      </c>
      <c r="AA1712" s="195">
        <v>992.5</v>
      </c>
      <c r="AB1712" s="195">
        <v>967.5</v>
      </c>
      <c r="AC1712" s="195">
        <v>953.5</v>
      </c>
      <c r="AD1712" s="195">
        <v>949</v>
      </c>
    </row>
    <row r="1713" spans="1:30" x14ac:dyDescent="0.2">
      <c r="A1713" s="77" t="s">
        <v>86</v>
      </c>
      <c r="B1713" s="79" t="s">
        <v>176</v>
      </c>
      <c r="C1713" s="105">
        <v>50</v>
      </c>
      <c r="D1713" s="105">
        <v>54</v>
      </c>
      <c r="E1713" s="105"/>
      <c r="F1713" s="105"/>
      <c r="G1713" s="105"/>
      <c r="H1713" s="105"/>
      <c r="I1713" s="105"/>
      <c r="J1713" s="105"/>
      <c r="K1713" s="105"/>
      <c r="L1713" s="195">
        <v>1557.5</v>
      </c>
      <c r="M1713" s="195">
        <v>1539.5</v>
      </c>
      <c r="N1713" s="195">
        <v>1519</v>
      </c>
      <c r="O1713" s="195">
        <v>1502.5</v>
      </c>
      <c r="P1713" s="195">
        <v>1496.5</v>
      </c>
      <c r="Q1713" s="195">
        <v>1481</v>
      </c>
      <c r="R1713" s="195">
        <v>1456.5</v>
      </c>
      <c r="S1713" s="195">
        <v>1438</v>
      </c>
      <c r="T1713" s="195">
        <v>1403.5</v>
      </c>
      <c r="U1713" s="195">
        <v>1334.5</v>
      </c>
      <c r="V1713" s="195">
        <v>1261</v>
      </c>
      <c r="W1713" s="195">
        <v>1223.5</v>
      </c>
      <c r="X1713" s="195">
        <v>1215.5</v>
      </c>
      <c r="Y1713" s="195">
        <v>1214.5</v>
      </c>
      <c r="Z1713" s="195">
        <v>1218</v>
      </c>
      <c r="AA1713" s="195">
        <v>1215</v>
      </c>
      <c r="AB1713" s="195">
        <v>1181</v>
      </c>
      <c r="AC1713" s="195">
        <v>1116.5</v>
      </c>
      <c r="AD1713" s="195">
        <v>1055</v>
      </c>
    </row>
    <row r="1714" spans="1:30" x14ac:dyDescent="0.2">
      <c r="A1714" s="77" t="s">
        <v>86</v>
      </c>
      <c r="B1714" s="79" t="s">
        <v>176</v>
      </c>
      <c r="C1714" s="105">
        <v>55</v>
      </c>
      <c r="D1714" s="105">
        <v>59</v>
      </c>
      <c r="E1714" s="105"/>
      <c r="F1714" s="105"/>
      <c r="G1714" s="105"/>
      <c r="H1714" s="105"/>
      <c r="I1714" s="105"/>
      <c r="J1714" s="105"/>
      <c r="K1714" s="105"/>
      <c r="L1714" s="195">
        <v>1349.5</v>
      </c>
      <c r="M1714" s="195">
        <v>1443.5</v>
      </c>
      <c r="N1714" s="195">
        <v>1501.5</v>
      </c>
      <c r="O1714" s="195">
        <v>1541</v>
      </c>
      <c r="P1714" s="195">
        <v>1554</v>
      </c>
      <c r="Q1714" s="195">
        <v>1542</v>
      </c>
      <c r="R1714" s="195">
        <v>1523.5</v>
      </c>
      <c r="S1714" s="195">
        <v>1503</v>
      </c>
      <c r="T1714" s="195">
        <v>1487.5</v>
      </c>
      <c r="U1714" s="195">
        <v>1482.5</v>
      </c>
      <c r="V1714" s="195">
        <v>1468</v>
      </c>
      <c r="W1714" s="195">
        <v>1443</v>
      </c>
      <c r="X1714" s="195">
        <v>1423.5</v>
      </c>
      <c r="Y1714" s="195">
        <v>1390</v>
      </c>
      <c r="Z1714" s="195">
        <v>1322</v>
      </c>
      <c r="AA1714" s="195">
        <v>1250</v>
      </c>
      <c r="AB1714" s="195">
        <v>1213.5</v>
      </c>
      <c r="AC1714" s="195">
        <v>1205.5</v>
      </c>
      <c r="AD1714" s="195">
        <v>1205</v>
      </c>
    </row>
    <row r="1715" spans="1:30" x14ac:dyDescent="0.2">
      <c r="A1715" s="77" t="s">
        <v>86</v>
      </c>
      <c r="B1715" s="79" t="s">
        <v>176</v>
      </c>
      <c r="C1715" s="105">
        <v>60</v>
      </c>
      <c r="D1715" s="105">
        <v>64</v>
      </c>
      <c r="E1715" s="105"/>
      <c r="F1715" s="105"/>
      <c r="G1715" s="105"/>
      <c r="H1715" s="105"/>
      <c r="I1715" s="105"/>
      <c r="J1715" s="105"/>
      <c r="K1715" s="105"/>
      <c r="L1715" s="195">
        <v>939</v>
      </c>
      <c r="M1715" s="195">
        <v>964</v>
      </c>
      <c r="N1715" s="195">
        <v>1016</v>
      </c>
      <c r="O1715" s="195">
        <v>1099</v>
      </c>
      <c r="P1715" s="195">
        <v>1208.5</v>
      </c>
      <c r="Q1715" s="195">
        <v>1327.5</v>
      </c>
      <c r="R1715" s="195">
        <v>1421</v>
      </c>
      <c r="S1715" s="195">
        <v>1477.5</v>
      </c>
      <c r="T1715" s="195">
        <v>1515.5</v>
      </c>
      <c r="U1715" s="195">
        <v>1528.5</v>
      </c>
      <c r="V1715" s="195">
        <v>1518</v>
      </c>
      <c r="W1715" s="195">
        <v>1501.5</v>
      </c>
      <c r="X1715" s="195">
        <v>1482.5</v>
      </c>
      <c r="Y1715" s="195">
        <v>1467</v>
      </c>
      <c r="Z1715" s="195">
        <v>1461.5</v>
      </c>
      <c r="AA1715" s="195">
        <v>1447.5</v>
      </c>
      <c r="AB1715" s="195">
        <v>1423.5</v>
      </c>
      <c r="AC1715" s="195">
        <v>1405.5</v>
      </c>
      <c r="AD1715" s="195">
        <v>1372</v>
      </c>
    </row>
    <row r="1716" spans="1:30" x14ac:dyDescent="0.2">
      <c r="A1716" s="77" t="s">
        <v>86</v>
      </c>
      <c r="B1716" s="79" t="s">
        <v>176</v>
      </c>
      <c r="C1716" s="105">
        <v>65</v>
      </c>
      <c r="D1716" s="105">
        <v>69</v>
      </c>
      <c r="E1716" s="105"/>
      <c r="F1716" s="105"/>
      <c r="G1716" s="105"/>
      <c r="H1716" s="105"/>
      <c r="I1716" s="105"/>
      <c r="J1716" s="105"/>
      <c r="K1716" s="105"/>
      <c r="L1716" s="195">
        <v>860</v>
      </c>
      <c r="M1716" s="195">
        <v>887</v>
      </c>
      <c r="N1716" s="195">
        <v>896</v>
      </c>
      <c r="O1716" s="195">
        <v>895</v>
      </c>
      <c r="P1716" s="195">
        <v>899.5</v>
      </c>
      <c r="Q1716" s="195">
        <v>912</v>
      </c>
      <c r="R1716" s="195">
        <v>937</v>
      </c>
      <c r="S1716" s="195">
        <v>989</v>
      </c>
      <c r="T1716" s="195">
        <v>1070.5</v>
      </c>
      <c r="U1716" s="195">
        <v>1178</v>
      </c>
      <c r="V1716" s="195">
        <v>1294.5</v>
      </c>
      <c r="W1716" s="195">
        <v>1386</v>
      </c>
      <c r="X1716" s="195">
        <v>1441.5</v>
      </c>
      <c r="Y1716" s="195">
        <v>1479</v>
      </c>
      <c r="Z1716" s="195">
        <v>1491.5</v>
      </c>
      <c r="AA1716" s="195">
        <v>1481.5</v>
      </c>
      <c r="AB1716" s="195">
        <v>1465.5</v>
      </c>
      <c r="AC1716" s="195">
        <v>1447</v>
      </c>
      <c r="AD1716" s="195">
        <v>1433</v>
      </c>
    </row>
    <row r="1717" spans="1:30" x14ac:dyDescent="0.2">
      <c r="A1717" s="77" t="s">
        <v>86</v>
      </c>
      <c r="B1717" s="79" t="s">
        <v>176</v>
      </c>
      <c r="C1717" s="105">
        <v>70</v>
      </c>
      <c r="D1717" s="105">
        <v>74</v>
      </c>
      <c r="E1717" s="105"/>
      <c r="F1717" s="105"/>
      <c r="G1717" s="105"/>
      <c r="H1717" s="105"/>
      <c r="I1717" s="105"/>
      <c r="J1717" s="105"/>
      <c r="K1717" s="105"/>
      <c r="L1717" s="195">
        <v>578.5</v>
      </c>
      <c r="M1717" s="195">
        <v>644.5</v>
      </c>
      <c r="N1717" s="195">
        <v>707.5</v>
      </c>
      <c r="O1717" s="195">
        <v>754</v>
      </c>
      <c r="P1717" s="195">
        <v>784.5</v>
      </c>
      <c r="Q1717" s="195">
        <v>814.5</v>
      </c>
      <c r="R1717" s="195">
        <v>841.5</v>
      </c>
      <c r="S1717" s="195">
        <v>850</v>
      </c>
      <c r="T1717" s="195">
        <v>849.5</v>
      </c>
      <c r="U1717" s="195">
        <v>855</v>
      </c>
      <c r="V1717" s="195">
        <v>867.5</v>
      </c>
      <c r="W1717" s="195">
        <v>892.5</v>
      </c>
      <c r="X1717" s="195">
        <v>943</v>
      </c>
      <c r="Y1717" s="195">
        <v>1021.5000000000001</v>
      </c>
      <c r="Z1717" s="195">
        <v>1125</v>
      </c>
      <c r="AA1717" s="195">
        <v>1237</v>
      </c>
      <c r="AB1717" s="195">
        <v>1325</v>
      </c>
      <c r="AC1717" s="195">
        <v>1378</v>
      </c>
      <c r="AD1717" s="195">
        <v>1414.5</v>
      </c>
    </row>
    <row r="1718" spans="1:30" x14ac:dyDescent="0.2">
      <c r="A1718" s="77" t="s">
        <v>86</v>
      </c>
      <c r="B1718" s="79" t="s">
        <v>176</v>
      </c>
      <c r="C1718" s="105">
        <v>75</v>
      </c>
      <c r="D1718" s="105">
        <v>79</v>
      </c>
      <c r="E1718" s="105"/>
      <c r="F1718" s="105"/>
      <c r="G1718" s="105"/>
      <c r="H1718" s="105"/>
      <c r="I1718" s="105"/>
      <c r="J1718" s="105"/>
      <c r="K1718" s="105"/>
      <c r="L1718" s="195">
        <v>333.5</v>
      </c>
      <c r="M1718" s="195">
        <v>362.5</v>
      </c>
      <c r="N1718" s="195">
        <v>389.5</v>
      </c>
      <c r="O1718" s="195">
        <v>423</v>
      </c>
      <c r="P1718" s="195">
        <v>470</v>
      </c>
      <c r="Q1718" s="195">
        <v>524.5</v>
      </c>
      <c r="R1718" s="195">
        <v>584.5</v>
      </c>
      <c r="S1718" s="195">
        <v>642.5</v>
      </c>
      <c r="T1718" s="195">
        <v>685</v>
      </c>
      <c r="U1718" s="195">
        <v>713</v>
      </c>
      <c r="V1718" s="195">
        <v>741.5</v>
      </c>
      <c r="W1718" s="195">
        <v>767.5</v>
      </c>
      <c r="X1718" s="195">
        <v>777</v>
      </c>
      <c r="Y1718" s="195">
        <v>777</v>
      </c>
      <c r="Z1718" s="195">
        <v>781</v>
      </c>
      <c r="AA1718" s="195">
        <v>793.5</v>
      </c>
      <c r="AB1718" s="195">
        <v>819</v>
      </c>
      <c r="AC1718" s="195">
        <v>867.5</v>
      </c>
      <c r="AD1718" s="195">
        <v>941</v>
      </c>
    </row>
    <row r="1719" spans="1:30" x14ac:dyDescent="0.2">
      <c r="A1719" s="77" t="s">
        <v>86</v>
      </c>
      <c r="B1719" s="79" t="s">
        <v>176</v>
      </c>
      <c r="C1719" s="105">
        <v>80</v>
      </c>
      <c r="D1719" s="105">
        <v>84</v>
      </c>
      <c r="E1719" s="105"/>
      <c r="F1719" s="105"/>
      <c r="G1719" s="105"/>
      <c r="H1719" s="105"/>
      <c r="I1719" s="105"/>
      <c r="J1719" s="105"/>
      <c r="K1719" s="105"/>
      <c r="L1719" s="195">
        <v>168.5</v>
      </c>
      <c r="M1719" s="195">
        <v>183</v>
      </c>
      <c r="N1719" s="195">
        <v>200</v>
      </c>
      <c r="O1719" s="195">
        <v>223</v>
      </c>
      <c r="P1719" s="195">
        <v>250</v>
      </c>
      <c r="Q1719" s="195">
        <v>276</v>
      </c>
      <c r="R1719" s="195">
        <v>299.5</v>
      </c>
      <c r="S1719" s="195">
        <v>322.5</v>
      </c>
      <c r="T1719" s="195">
        <v>352</v>
      </c>
      <c r="U1719" s="195">
        <v>393</v>
      </c>
      <c r="V1719" s="195">
        <v>440</v>
      </c>
      <c r="W1719" s="195">
        <v>490.5</v>
      </c>
      <c r="X1719" s="195">
        <v>539</v>
      </c>
      <c r="Y1719" s="195">
        <v>575.5</v>
      </c>
      <c r="Z1719" s="195">
        <v>600</v>
      </c>
      <c r="AA1719" s="195">
        <v>625</v>
      </c>
      <c r="AB1719" s="195">
        <v>649</v>
      </c>
      <c r="AC1719" s="195">
        <v>658.5</v>
      </c>
      <c r="AD1719" s="195">
        <v>658</v>
      </c>
    </row>
    <row r="1720" spans="1:30" x14ac:dyDescent="0.2">
      <c r="A1720" s="77" t="s">
        <v>86</v>
      </c>
      <c r="B1720" s="79" t="s">
        <v>176</v>
      </c>
      <c r="C1720" s="105">
        <v>85</v>
      </c>
      <c r="D1720" s="105">
        <v>89</v>
      </c>
      <c r="E1720" s="105"/>
      <c r="F1720" s="105"/>
      <c r="G1720" s="105"/>
      <c r="H1720" s="105"/>
      <c r="I1720" s="105"/>
      <c r="J1720" s="105"/>
      <c r="K1720" s="105"/>
      <c r="L1720" s="195">
        <v>83</v>
      </c>
      <c r="M1720" s="195">
        <v>86.5</v>
      </c>
      <c r="N1720" s="195">
        <v>95</v>
      </c>
      <c r="O1720" s="195">
        <v>103</v>
      </c>
      <c r="P1720" s="195">
        <v>109.5</v>
      </c>
      <c r="Q1720" s="195">
        <v>118.5</v>
      </c>
      <c r="R1720" s="195">
        <v>129</v>
      </c>
      <c r="S1720" s="195">
        <v>143</v>
      </c>
      <c r="T1720" s="195">
        <v>160.5</v>
      </c>
      <c r="U1720" s="195">
        <v>179.5</v>
      </c>
      <c r="V1720" s="195">
        <v>198.5</v>
      </c>
      <c r="W1720" s="195">
        <v>215.5</v>
      </c>
      <c r="X1720" s="195">
        <v>233</v>
      </c>
      <c r="Y1720" s="195">
        <v>256</v>
      </c>
      <c r="Z1720" s="195">
        <v>287.5</v>
      </c>
      <c r="AA1720" s="195">
        <v>323.5</v>
      </c>
      <c r="AB1720" s="195">
        <v>362</v>
      </c>
      <c r="AC1720" s="195">
        <v>398</v>
      </c>
      <c r="AD1720" s="195">
        <v>425</v>
      </c>
    </row>
    <row r="1721" spans="1:30" x14ac:dyDescent="0.2">
      <c r="A1721" s="77" t="s">
        <v>86</v>
      </c>
      <c r="B1721" s="79" t="s">
        <v>176</v>
      </c>
      <c r="C1721" s="105">
        <v>90</v>
      </c>
      <c r="D1721" s="105">
        <v>94</v>
      </c>
      <c r="E1721" s="105"/>
      <c r="F1721" s="105"/>
      <c r="G1721" s="105"/>
      <c r="H1721" s="105"/>
      <c r="I1721" s="105"/>
      <c r="J1721" s="105"/>
      <c r="K1721" s="105"/>
      <c r="L1721" s="195">
        <v>28</v>
      </c>
      <c r="M1721" s="195">
        <v>34</v>
      </c>
      <c r="N1721" s="195">
        <v>40</v>
      </c>
      <c r="O1721" s="195">
        <v>45</v>
      </c>
      <c r="P1721" s="195">
        <v>46</v>
      </c>
      <c r="Q1721" s="195">
        <v>45.5</v>
      </c>
      <c r="R1721" s="195">
        <v>48</v>
      </c>
      <c r="S1721" s="195">
        <v>53.5</v>
      </c>
      <c r="T1721" s="195">
        <v>58</v>
      </c>
      <c r="U1721" s="195">
        <v>61.5</v>
      </c>
      <c r="V1721" s="195">
        <v>66.5</v>
      </c>
      <c r="W1721" s="195">
        <v>72.5</v>
      </c>
      <c r="X1721" s="195">
        <v>81</v>
      </c>
      <c r="Y1721" s="195">
        <v>92.5</v>
      </c>
      <c r="Z1721" s="195">
        <v>104.5</v>
      </c>
      <c r="AA1721" s="195">
        <v>116</v>
      </c>
      <c r="AB1721" s="195">
        <v>127</v>
      </c>
      <c r="AC1721" s="195">
        <v>138</v>
      </c>
      <c r="AD1721" s="195">
        <v>152</v>
      </c>
    </row>
    <row r="1722" spans="1:30" x14ac:dyDescent="0.2">
      <c r="A1722" s="77" t="s">
        <v>86</v>
      </c>
      <c r="B1722" s="79" t="s">
        <v>176</v>
      </c>
      <c r="C1722" s="105">
        <v>95</v>
      </c>
      <c r="D1722" s="105">
        <v>99</v>
      </c>
      <c r="E1722" s="105"/>
      <c r="F1722" s="105"/>
      <c r="G1722" s="105"/>
      <c r="H1722" s="105"/>
      <c r="I1722" s="105"/>
      <c r="J1722" s="105"/>
      <c r="K1722" s="105"/>
      <c r="L1722" s="195">
        <v>6</v>
      </c>
      <c r="M1722" s="195">
        <v>6</v>
      </c>
      <c r="N1722" s="195">
        <v>6</v>
      </c>
      <c r="O1722" s="195">
        <v>6</v>
      </c>
      <c r="P1722" s="195">
        <v>8</v>
      </c>
      <c r="Q1722" s="195">
        <v>11.5</v>
      </c>
      <c r="R1722" s="195">
        <v>13.5</v>
      </c>
      <c r="S1722" s="195">
        <v>15</v>
      </c>
      <c r="T1722" s="195">
        <v>17</v>
      </c>
      <c r="U1722" s="195">
        <v>17.5</v>
      </c>
      <c r="V1722" s="195">
        <v>17.5</v>
      </c>
      <c r="W1722" s="195">
        <v>19</v>
      </c>
      <c r="X1722" s="195">
        <v>21.5</v>
      </c>
      <c r="Y1722" s="195">
        <v>23</v>
      </c>
      <c r="Z1722" s="195">
        <v>24.5</v>
      </c>
      <c r="AA1722" s="195">
        <v>27</v>
      </c>
      <c r="AB1722" s="195">
        <v>29.5</v>
      </c>
      <c r="AC1722" s="195">
        <v>33.5</v>
      </c>
      <c r="AD1722" s="195">
        <v>38.5</v>
      </c>
    </row>
    <row r="1723" spans="1:30" x14ac:dyDescent="0.2">
      <c r="A1723" s="77" t="s">
        <v>86</v>
      </c>
      <c r="B1723" s="79" t="s">
        <v>176</v>
      </c>
      <c r="C1723" s="105">
        <v>100</v>
      </c>
      <c r="D1723" s="105">
        <v>104</v>
      </c>
      <c r="E1723" s="105"/>
      <c r="F1723" s="105"/>
      <c r="G1723" s="105"/>
      <c r="H1723" s="105"/>
      <c r="I1723" s="105"/>
      <c r="J1723" s="105"/>
      <c r="K1723" s="105"/>
      <c r="L1723" s="195">
        <v>2.5</v>
      </c>
      <c r="M1723" s="195">
        <v>1.5</v>
      </c>
      <c r="N1723" s="195">
        <v>0.5</v>
      </c>
      <c r="O1723" s="195">
        <v>0.5</v>
      </c>
      <c r="P1723" s="195">
        <v>0.5</v>
      </c>
      <c r="Q1723" s="195">
        <v>0.5</v>
      </c>
      <c r="R1723" s="195">
        <v>0.5</v>
      </c>
      <c r="S1723" s="195">
        <v>0</v>
      </c>
      <c r="T1723" s="195">
        <v>0.5</v>
      </c>
      <c r="U1723" s="195">
        <v>1</v>
      </c>
      <c r="V1723" s="195">
        <v>1.5</v>
      </c>
      <c r="W1723" s="195">
        <v>2.5</v>
      </c>
      <c r="X1723" s="195">
        <v>3</v>
      </c>
      <c r="Y1723" s="195">
        <v>3.5</v>
      </c>
      <c r="Z1723" s="195">
        <v>3.5</v>
      </c>
      <c r="AA1723" s="195">
        <v>3.5</v>
      </c>
      <c r="AB1723" s="195">
        <v>4.5</v>
      </c>
      <c r="AC1723" s="195">
        <v>5</v>
      </c>
      <c r="AD1723" s="195">
        <v>5.5</v>
      </c>
    </row>
    <row r="1724" spans="1:30" x14ac:dyDescent="0.2">
      <c r="B1724" s="79"/>
    </row>
    <row r="1725" spans="1:30" x14ac:dyDescent="0.2">
      <c r="B1725" s="79"/>
    </row>
    <row r="1726" spans="1:30" x14ac:dyDescent="0.2">
      <c r="B1726" s="79"/>
    </row>
    <row r="1727" spans="1:30" x14ac:dyDescent="0.2">
      <c r="B1727" s="79"/>
    </row>
    <row r="1728" spans="1:30" x14ac:dyDescent="0.2">
      <c r="B1728" s="79"/>
    </row>
    <row r="1729" spans="2:2" x14ac:dyDescent="0.2">
      <c r="B1729" s="79"/>
    </row>
    <row r="1730" spans="2:2" x14ac:dyDescent="0.2">
      <c r="B1730" s="79"/>
    </row>
    <row r="1731" spans="2:2" x14ac:dyDescent="0.2">
      <c r="B1731" s="79"/>
    </row>
    <row r="1732" spans="2:2" x14ac:dyDescent="0.2">
      <c r="B1732" s="79"/>
    </row>
    <row r="1733" spans="2:2" x14ac:dyDescent="0.2">
      <c r="B1733" s="79"/>
    </row>
    <row r="1734" spans="2:2" x14ac:dyDescent="0.2">
      <c r="B1734" s="79"/>
    </row>
    <row r="1735" spans="2:2" x14ac:dyDescent="0.2">
      <c r="B1735" s="79"/>
    </row>
    <row r="1736" spans="2:2" x14ac:dyDescent="0.2">
      <c r="B1736" s="79"/>
    </row>
    <row r="1737" spans="2:2" x14ac:dyDescent="0.2">
      <c r="B1737" s="79"/>
    </row>
    <row r="1738" spans="2:2" x14ac:dyDescent="0.2">
      <c r="B1738" s="79"/>
    </row>
    <row r="1739" spans="2:2" x14ac:dyDescent="0.2">
      <c r="B1739" s="79"/>
    </row>
    <row r="1740" spans="2:2" x14ac:dyDescent="0.2">
      <c r="B1740" s="79"/>
    </row>
    <row r="1741" spans="2:2" x14ac:dyDescent="0.2">
      <c r="B1741" s="79"/>
    </row>
    <row r="1742" spans="2:2" x14ac:dyDescent="0.2">
      <c r="B1742" s="79"/>
    </row>
    <row r="1743" spans="2:2" x14ac:dyDescent="0.2">
      <c r="B1743" s="79"/>
    </row>
    <row r="1744" spans="2:2" x14ac:dyDescent="0.2">
      <c r="B1744" s="79"/>
    </row>
    <row r="1745" spans="2:2" x14ac:dyDescent="0.2">
      <c r="B1745" s="79"/>
    </row>
    <row r="1746" spans="2:2" x14ac:dyDescent="0.2">
      <c r="B1746" s="79"/>
    </row>
    <row r="1747" spans="2:2" x14ac:dyDescent="0.2">
      <c r="B1747" s="79"/>
    </row>
    <row r="1748" spans="2:2" x14ac:dyDescent="0.2">
      <c r="B1748" s="79"/>
    </row>
    <row r="1749" spans="2:2" x14ac:dyDescent="0.2">
      <c r="B1749" s="79"/>
    </row>
    <row r="1750" spans="2:2" x14ac:dyDescent="0.2">
      <c r="B1750" s="79"/>
    </row>
    <row r="1751" spans="2:2" x14ac:dyDescent="0.2">
      <c r="B1751" s="79"/>
    </row>
    <row r="1752" spans="2:2" x14ac:dyDescent="0.2">
      <c r="B1752" s="79"/>
    </row>
    <row r="1753" spans="2:2" x14ac:dyDescent="0.2">
      <c r="B1753" s="79"/>
    </row>
    <row r="1754" spans="2:2" x14ac:dyDescent="0.2">
      <c r="B1754" s="79"/>
    </row>
    <row r="1755" spans="2:2" x14ac:dyDescent="0.2">
      <c r="B1755" s="79"/>
    </row>
    <row r="1756" spans="2:2" x14ac:dyDescent="0.2">
      <c r="B1756" s="79"/>
    </row>
    <row r="1757" spans="2:2" x14ac:dyDescent="0.2">
      <c r="B1757" s="79"/>
    </row>
    <row r="1758" spans="2:2" x14ac:dyDescent="0.2">
      <c r="B1758" s="79"/>
    </row>
    <row r="1759" spans="2:2" x14ac:dyDescent="0.2">
      <c r="B1759" s="79"/>
    </row>
    <row r="1760" spans="2:2" x14ac:dyDescent="0.2">
      <c r="B1760" s="79"/>
    </row>
    <row r="1761" spans="2:2" x14ac:dyDescent="0.2">
      <c r="B1761" s="79"/>
    </row>
    <row r="1762" spans="2:2" x14ac:dyDescent="0.2">
      <c r="B1762" s="79"/>
    </row>
    <row r="1763" spans="2:2" x14ac:dyDescent="0.2">
      <c r="B1763" s="79"/>
    </row>
    <row r="1764" spans="2:2" x14ac:dyDescent="0.2">
      <c r="B1764" s="79"/>
    </row>
    <row r="1765" spans="2:2" x14ac:dyDescent="0.2">
      <c r="B1765" s="79"/>
    </row>
  </sheetData>
  <phoneticPr fontId="28" type="noConversion"/>
  <pageMargins left="0.511811024" right="0.511811024" top="0.78740157499999996" bottom="0.78740157499999996" header="0.31496062000000002" footer="0.31496062000000002"/>
  <pageSetup orientation="portrait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EE10C2083AB9499E05ED6932DB9432" ma:contentTypeVersion="16" ma:contentTypeDescription="Create a new document." ma:contentTypeScope="" ma:versionID="201f1b8992fe073a22a41d2fba2190c0">
  <xsd:schema xmlns:xsd="http://www.w3.org/2001/XMLSchema" xmlns:xs="http://www.w3.org/2001/XMLSchema" xmlns:p="http://schemas.microsoft.com/office/2006/metadata/properties" xmlns:ns2="fc87fefb-0b48-4e6c-91ed-8ad7a963536a" xmlns:ns3="73d0ba8d-d766-4bf6-bcf0-d2eb81301a02" xmlns:ns4="5e13aadc-de86-43ee-b386-40c01ba74c80" targetNamespace="http://schemas.microsoft.com/office/2006/metadata/properties" ma:root="true" ma:fieldsID="bbc52c664fb3c4d9ae7697b11f51d2a6" ns2:_="" ns3:_="" ns4:_="">
    <xsd:import namespace="fc87fefb-0b48-4e6c-91ed-8ad7a963536a"/>
    <xsd:import namespace="73d0ba8d-d766-4bf6-bcf0-d2eb81301a02"/>
    <xsd:import namespace="5e13aadc-de86-43ee-b386-40c01ba74c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87fefb-0b48-4e6c-91ed-8ad7a96353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0f44cca-6aff-4d49-827c-e4b3bc2e3f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d0ba8d-d766-4bf6-bcf0-d2eb81301a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13aadc-de86-43ee-b386-40c01ba74c8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b596f99-f12c-4d4b-88a0-81f8f0f779a6}" ma:internalName="TaxCatchAll" ma:showField="CatchAllData" ma:web="73d0ba8d-d766-4bf6-bcf0-d2eb81301a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87fefb-0b48-4e6c-91ed-8ad7a963536a">
      <Terms xmlns="http://schemas.microsoft.com/office/infopath/2007/PartnerControls"/>
    </lcf76f155ced4ddcb4097134ff3c332f>
    <TaxCatchAll xmlns="5e13aadc-de86-43ee-b386-40c01ba74c80" xsi:nil="true"/>
  </documentManagement>
</p:properties>
</file>

<file path=customXml/itemProps1.xml><?xml version="1.0" encoding="utf-8"?>
<ds:datastoreItem xmlns:ds="http://schemas.openxmlformats.org/officeDocument/2006/customXml" ds:itemID="{1D61C74A-A1C5-41DA-87FD-70512F5BB1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69C82A-8F79-42D5-8E99-1622B5C030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87fefb-0b48-4e6c-91ed-8ad7a963536a"/>
    <ds:schemaRef ds:uri="73d0ba8d-d766-4bf6-bcf0-d2eb81301a02"/>
    <ds:schemaRef ds:uri="5e13aadc-de86-43ee-b386-40c01ba74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C422EE-843E-4838-9295-7887DAF368A3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5e13aadc-de86-43ee-b386-40c01ba74c80"/>
    <ds:schemaRef ds:uri="fc87fefb-0b48-4e6c-91ed-8ad7a963536a"/>
    <ds:schemaRef ds:uri="73d0ba8d-d766-4bf6-bcf0-d2eb81301a0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22</vt:i4>
      </vt:variant>
    </vt:vector>
  </HeadingPairs>
  <TitlesOfParts>
    <vt:vector size="28" baseType="lpstr">
      <vt:lpstr>Parameters</vt:lpstr>
      <vt:lpstr>Population Estimate</vt:lpstr>
      <vt:lpstr>Costs</vt:lpstr>
      <vt:lpstr>Annual Costs</vt:lpstr>
      <vt:lpstr>Dashboard</vt:lpstr>
      <vt:lpstr>Population</vt:lpstr>
      <vt:lpstr>msm_hiv_neg_1</vt:lpstr>
      <vt:lpstr>msm_partn_1</vt:lpstr>
      <vt:lpstr>msm_prop_1</vt:lpstr>
      <vt:lpstr>msm_risk_1</vt:lpstr>
      <vt:lpstr>Dashboard!Print_Area</vt:lpstr>
      <vt:lpstr>region1</vt:lpstr>
      <vt:lpstr>region10</vt:lpstr>
      <vt:lpstr>region2</vt:lpstr>
      <vt:lpstr>region3</vt:lpstr>
      <vt:lpstr>region4</vt:lpstr>
      <vt:lpstr>region5</vt:lpstr>
      <vt:lpstr>region6</vt:lpstr>
      <vt:lpstr>region7</vt:lpstr>
      <vt:lpstr>region8</vt:lpstr>
      <vt:lpstr>region9</vt:lpstr>
      <vt:lpstr>tgw_hiv_neg_1</vt:lpstr>
      <vt:lpstr>tgw_partn_1</vt:lpstr>
      <vt:lpstr>tgw_prop_1</vt:lpstr>
      <vt:lpstr>tgw_risk_1</vt:lpstr>
      <vt:lpstr>work_hiv_neg_1</vt:lpstr>
      <vt:lpstr>work_prop_1</vt:lpstr>
      <vt:lpstr>work_risk_1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Leite</dc:creator>
  <cp:keywords/>
  <dc:description/>
  <cp:lastModifiedBy>Luis Carballo</cp:lastModifiedBy>
  <cp:revision/>
  <cp:lastPrinted>2023-05-08T20:11:03Z</cp:lastPrinted>
  <dcterms:created xsi:type="dcterms:W3CDTF">2018-11-17T19:52:11Z</dcterms:created>
  <dcterms:modified xsi:type="dcterms:W3CDTF">2024-03-03T23:13:45Z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ep" linkTarget="prop_prep">
    <vt:r8>0</vt:r8>
  </property>
  <property fmtid="{D5CDD505-2E9C-101B-9397-08002B2CF9AE}" pid="3" name="ContentTypeId">
    <vt:lpwstr>0x010100D1EE10C2083AB9499E05ED6932DB9432</vt:lpwstr>
  </property>
  <property fmtid="{D5CDD505-2E9C-101B-9397-08002B2CF9AE}" pid="4" name="Order">
    <vt:r8>9738400</vt:r8>
  </property>
  <property fmtid="{D5CDD505-2E9C-101B-9397-08002B2CF9AE}" pid="5" name="MediaServiceImageTags">
    <vt:lpwstr/>
  </property>
</Properties>
</file>